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250" yWindow="405" windowWidth="8160" windowHeight="5550"/>
  </bookViews>
  <sheets>
    <sheet name="Лист2" sheetId="51" r:id="rId1"/>
  </sheets>
  <externalReferences>
    <externalReference r:id="rId2"/>
  </externalReferences>
  <definedNames>
    <definedName name="god">[1]Титульный!$F$9</definedName>
    <definedName name="region_name">[1]Титульный!$F$7</definedName>
    <definedName name="_xlnm.Print_Area" localSheetId="0">Лист2!$A$1:$T$22</definedName>
  </definedNames>
  <calcPr calcId="125725"/>
</workbook>
</file>

<file path=xl/calcChain.xml><?xml version="1.0" encoding="utf-8"?>
<calcChain xmlns="http://schemas.openxmlformats.org/spreadsheetml/2006/main">
  <c r="P21" i="51"/>
  <c r="O21"/>
  <c r="N7"/>
  <c r="H8"/>
  <c r="H9"/>
  <c r="H10"/>
  <c r="H11"/>
  <c r="H12"/>
  <c r="H13"/>
  <c r="H14"/>
  <c r="H15"/>
  <c r="H16"/>
  <c r="H17"/>
  <c r="H18"/>
  <c r="H7"/>
  <c r="H19" l="1"/>
  <c r="G19" s="1"/>
  <c r="L8" l="1"/>
  <c r="L9"/>
  <c r="L10"/>
  <c r="L11"/>
  <c r="L12"/>
  <c r="L13"/>
  <c r="L14"/>
  <c r="L15"/>
  <c r="L16"/>
  <c r="L17"/>
  <c r="L18"/>
  <c r="L7"/>
  <c r="F8"/>
  <c r="F9"/>
  <c r="F10"/>
  <c r="F11"/>
  <c r="F12"/>
  <c r="F13"/>
  <c r="F14"/>
  <c r="F15"/>
  <c r="F16"/>
  <c r="S16" s="1"/>
  <c r="F17"/>
  <c r="F18"/>
  <c r="F7"/>
  <c r="R7" s="1"/>
  <c r="I19"/>
  <c r="K19"/>
  <c r="D19"/>
  <c r="E19"/>
  <c r="C19"/>
  <c r="M18"/>
  <c r="M17"/>
  <c r="N16"/>
  <c r="R16" s="1"/>
  <c r="M16"/>
  <c r="P14"/>
  <c r="N14"/>
  <c r="M14"/>
  <c r="M13"/>
  <c r="N12"/>
  <c r="R12" s="1"/>
  <c r="M12"/>
  <c r="P10"/>
  <c r="N10"/>
  <c r="M10"/>
  <c r="M9"/>
  <c r="N8"/>
  <c r="M8"/>
  <c r="P11"/>
  <c r="N11"/>
  <c r="P15"/>
  <c r="N15"/>
  <c r="P7"/>
  <c r="P8"/>
  <c r="P9"/>
  <c r="N9"/>
  <c r="Q9" s="1"/>
  <c r="R9"/>
  <c r="J19"/>
  <c r="M11"/>
  <c r="P12"/>
  <c r="P13"/>
  <c r="N13"/>
  <c r="M15"/>
  <c r="P16"/>
  <c r="P17"/>
  <c r="N17"/>
  <c r="O18" s="1"/>
  <c r="N18" s="1"/>
  <c r="M7"/>
  <c r="Q16"/>
  <c r="S13"/>
  <c r="S9"/>
  <c r="O19" l="1"/>
  <c r="P18"/>
  <c r="P19" s="1"/>
  <c r="N19"/>
  <c r="V18"/>
  <c r="Q17"/>
  <c r="V16"/>
  <c r="S15"/>
  <c r="V14"/>
  <c r="V13"/>
  <c r="V12"/>
  <c r="Q11"/>
  <c r="Q10"/>
  <c r="V9"/>
  <c r="S8"/>
  <c r="L19"/>
  <c r="T9"/>
  <c r="T16"/>
  <c r="Q18"/>
  <c r="R18"/>
  <c r="S18"/>
  <c r="S17"/>
  <c r="R17"/>
  <c r="V17"/>
  <c r="R15"/>
  <c r="Q15"/>
  <c r="V15"/>
  <c r="Q14"/>
  <c r="R14"/>
  <c r="S14"/>
  <c r="Q12"/>
  <c r="S12"/>
  <c r="Q7"/>
  <c r="V8"/>
  <c r="Q8"/>
  <c r="R8"/>
  <c r="R13"/>
  <c r="Q13"/>
  <c r="R11"/>
  <c r="V11"/>
  <c r="S11"/>
  <c r="V10"/>
  <c r="R10"/>
  <c r="S10"/>
  <c r="F19"/>
  <c r="M19"/>
  <c r="S7"/>
  <c r="T17" l="1"/>
  <c r="T12"/>
  <c r="R19"/>
  <c r="V19"/>
  <c r="S19"/>
  <c r="Q19"/>
  <c r="T18"/>
  <c r="T15"/>
  <c r="T14"/>
  <c r="T13"/>
  <c r="T8"/>
  <c r="T11"/>
  <c r="T10"/>
  <c r="T7"/>
  <c r="T19" l="1"/>
</calcChain>
</file>

<file path=xl/sharedStrings.xml><?xml version="1.0" encoding="utf-8"?>
<sst xmlns="http://schemas.openxmlformats.org/spreadsheetml/2006/main" count="69" uniqueCount="43">
  <si>
    <t>млн. кВтч</t>
  </si>
  <si>
    <t>Сетевые компании</t>
  </si>
  <si>
    <t>ВСЕГО</t>
  </si>
  <si>
    <t>тыс. руб.</t>
  </si>
  <si>
    <t>потерь,</t>
  </si>
  <si>
    <t>объем</t>
  </si>
  <si>
    <t>руб/МВтч</t>
  </si>
  <si>
    <t>стоимость</t>
  </si>
  <si>
    <t xml:space="preserve">План </t>
  </si>
  <si>
    <t>Факт</t>
  </si>
  <si>
    <t>№</t>
  </si>
  <si>
    <t>п/п</t>
  </si>
  <si>
    <t>всего</t>
  </si>
  <si>
    <t>Перерасход /</t>
  </si>
  <si>
    <t>экономия</t>
  </si>
  <si>
    <t>норматив</t>
  </si>
  <si>
    <t>цена</t>
  </si>
  <si>
    <t xml:space="preserve">объем </t>
  </si>
  <si>
    <t>поступ. в сеть,</t>
  </si>
  <si>
    <t>объема потерь,</t>
  </si>
  <si>
    <t>отклонения</t>
  </si>
  <si>
    <t>норматив потерь</t>
  </si>
  <si>
    <t>цена потерь</t>
  </si>
  <si>
    <t>объем потерь</t>
  </si>
  <si>
    <t>полезного отп.,</t>
  </si>
  <si>
    <t>%</t>
  </si>
  <si>
    <t>Результат пофакторного анализа отклонений, тыс. руб.</t>
  </si>
  <si>
    <t>Проверка по МУ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</si>
  <si>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</si>
  <si>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</si>
  <si>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</si>
  <si>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</si>
  <si>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</si>
  <si>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</si>
  <si>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</si>
  <si>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</si>
  <si>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</si>
  <si>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</si>
  <si>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</si>
  <si>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</si>
  <si>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Данные по объемам и стоимости потерь сетевых организаций за 2017г.</t>
  </si>
  <si>
    <t>Павловское МУПП "Энергетик"</t>
  </si>
  <si>
    <r>
      <rPr>
        <b/>
        <sz val="12"/>
        <color indexed="62"/>
        <rFont val="Times New Roman CYR"/>
        <charset val="204"/>
      </rPr>
      <t xml:space="preserve">          без НДС   </t>
    </r>
    <r>
      <rPr>
        <sz val="10"/>
        <rFont val="Times New Roman CYR"/>
        <charset val="204"/>
      </rPr>
      <t xml:space="preserve">   </t>
    </r>
    <r>
      <rPr>
        <b/>
        <sz val="12"/>
        <color indexed="10"/>
        <rFont val="Times New Roman CYR"/>
        <charset val="204"/>
      </rPr>
      <t xml:space="preserve">  </t>
    </r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</si>
</sst>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00"/>
    <numFmt numFmtId="166" formatCode="0.000000"/>
    <numFmt numFmtId="167" formatCode="0.000%"/>
  </numFmts>
  <fonts count="16">
    <font>
      <sz val="10"/>
      <name val="Times New Roman CYR"/>
      <charset val="204"/>
    </font>
    <font>
      <sz val="10"/>
      <name val="Times New Roman CYR"/>
      <charset val="204"/>
    </font>
    <font>
      <sz val="9"/>
      <name val="Times New Roman CYR"/>
      <charset val="204"/>
    </font>
    <font>
      <i/>
      <sz val="9"/>
      <name val="Times New Roman CYR"/>
      <charset val="204"/>
    </font>
    <font>
      <b/>
      <sz val="10"/>
      <name val="Times New Roman CYR"/>
      <charset val="204"/>
    </font>
    <font>
      <sz val="10"/>
      <color indexed="53"/>
      <name val="Times New Roman CYR"/>
      <charset val="204"/>
    </font>
    <font>
      <sz val="10"/>
      <name val="Times New Roman CYR"/>
      <charset val="204"/>
    </font>
    <font>
      <b/>
      <sz val="9"/>
      <name val="Times New Roman CYR"/>
      <charset val="204"/>
    </font>
    <font>
      <b/>
      <sz val="10"/>
      <color indexed="53"/>
      <name val="Times New Roman CYR"/>
      <charset val="204"/>
    </font>
    <font>
      <b/>
      <sz val="12"/>
      <color indexed="10"/>
      <name val="Times New Roman CYR"/>
      <charset val="204"/>
    </font>
    <font>
      <sz val="14"/>
      <name val="Times New Roman CYR"/>
      <charset val="204"/>
    </font>
    <font>
      <b/>
      <sz val="12"/>
      <color indexed="62"/>
      <name val="Times New Roman CYR"/>
      <charset val="204"/>
    </font>
    <font>
      <sz val="11"/>
      <color theme="0"/>
      <name val="Calibri"/>
      <family val="2"/>
      <charset val="204"/>
      <scheme val="minor"/>
    </font>
    <font>
      <sz val="10"/>
      <color rgb="FFFF0000"/>
      <name val="Times New Roman CYR"/>
      <charset val="204"/>
    </font>
    <font>
      <b/>
      <sz val="10"/>
      <color rgb="FFFF0000"/>
      <name val="Times New Roman CYR"/>
      <charset val="204"/>
    </font>
    <font>
      <b/>
      <i/>
      <sz val="12"/>
      <color rgb="FFFF0000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2" borderId="0" applyNumberFormat="0" applyBorder="0" applyAlignment="0" applyProtection="0"/>
  </cellStyleXfs>
  <cellXfs count="7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Fill="1"/>
    <xf numFmtId="0" fontId="1" fillId="0" borderId="0" xfId="0" applyFont="1"/>
    <xf numFmtId="0" fontId="0" fillId="0" borderId="0" xfId="0" applyBorder="1"/>
    <xf numFmtId="0" fontId="1" fillId="0" borderId="4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5" fontId="1" fillId="0" borderId="4" xfId="0" applyNumberFormat="1" applyFont="1" applyBorder="1"/>
    <xf numFmtId="0" fontId="5" fillId="0" borderId="0" xfId="0" applyFont="1"/>
    <xf numFmtId="0" fontId="5" fillId="0" borderId="0" xfId="0" applyFont="1" applyBorder="1"/>
    <xf numFmtId="0" fontId="6" fillId="0" borderId="4" xfId="0" applyFont="1" applyBorder="1"/>
    <xf numFmtId="0" fontId="6" fillId="0" borderId="0" xfId="0" applyFont="1"/>
    <xf numFmtId="164" fontId="1" fillId="0" borderId="4" xfId="0" applyNumberFormat="1" applyFont="1" applyBorder="1"/>
    <xf numFmtId="2" fontId="6" fillId="0" borderId="4" xfId="0" applyNumberFormat="1" applyFont="1" applyBorder="1"/>
    <xf numFmtId="164" fontId="6" fillId="0" borderId="4" xfId="0" applyNumberFormat="1" applyFont="1" applyBorder="1"/>
    <xf numFmtId="0" fontId="2" fillId="0" borderId="4" xfId="0" applyFont="1" applyFill="1" applyBorder="1"/>
    <xf numFmtId="0" fontId="6" fillId="0" borderId="0" xfId="0" applyFont="1" applyFill="1"/>
    <xf numFmtId="0" fontId="4" fillId="0" borderId="4" xfId="0" applyFont="1" applyBorder="1"/>
    <xf numFmtId="165" fontId="4" fillId="0" borderId="4" xfId="0" applyNumberFormat="1" applyFont="1" applyBorder="1"/>
    <xf numFmtId="2" fontId="4" fillId="0" borderId="4" xfId="0" applyNumberFormat="1" applyFont="1" applyBorder="1"/>
    <xf numFmtId="0" fontId="2" fillId="0" borderId="9" xfId="0" applyFont="1" applyBorder="1"/>
    <xf numFmtId="0" fontId="2" fillId="0" borderId="5" xfId="0" applyFont="1" applyBorder="1"/>
    <xf numFmtId="0" fontId="2" fillId="0" borderId="6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164" fontId="6" fillId="0" borderId="4" xfId="0" applyNumberFormat="1" applyFont="1" applyFill="1" applyBorder="1"/>
    <xf numFmtId="166" fontId="6" fillId="0" borderId="4" xfId="0" applyNumberFormat="1" applyFont="1" applyBorder="1"/>
    <xf numFmtId="165" fontId="0" fillId="0" borderId="4" xfId="0" applyNumberFormat="1" applyFont="1" applyBorder="1"/>
    <xf numFmtId="0" fontId="13" fillId="0" borderId="4" xfId="0" applyFont="1" applyBorder="1"/>
    <xf numFmtId="2" fontId="13" fillId="0" borderId="4" xfId="0" applyNumberFormat="1" applyFont="1" applyBorder="1"/>
    <xf numFmtId="2" fontId="14" fillId="0" borderId="4" xfId="0" applyNumberFormat="1" applyFont="1" applyBorder="1"/>
    <xf numFmtId="0" fontId="0" fillId="0" borderId="10" xfId="1" applyFont="1" applyFill="1" applyBorder="1" applyAlignment="1">
      <alignment vertical="center" wrapText="1"/>
    </xf>
    <xf numFmtId="165" fontId="0" fillId="3" borderId="4" xfId="0" applyNumberFormat="1" applyFont="1" applyFill="1" applyBorder="1"/>
    <xf numFmtId="165" fontId="1" fillId="3" borderId="4" xfId="0" applyNumberFormat="1" applyFont="1" applyFill="1" applyBorder="1"/>
    <xf numFmtId="167" fontId="1" fillId="0" borderId="4" xfId="0" applyNumberFormat="1" applyFont="1" applyBorder="1"/>
    <xf numFmtId="167" fontId="6" fillId="0" borderId="4" xfId="0" applyNumberFormat="1" applyFont="1" applyBorder="1"/>
    <xf numFmtId="0" fontId="4" fillId="0" borderId="0" xfId="0" applyFont="1" applyAlignment="1">
      <alignment horizontal="center"/>
    </xf>
    <xf numFmtId="2" fontId="6" fillId="4" borderId="4" xfId="0" applyNumberFormat="1" applyFont="1" applyFill="1" applyBorder="1"/>
    <xf numFmtId="165" fontId="5" fillId="0" borderId="0" xfId="0" applyNumberFormat="1" applyFont="1"/>
    <xf numFmtId="0" fontId="14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5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</cellXfs>
  <cellStyles count="2">
    <cellStyle name="60% - Акцент4" xfId="1" builtinId="44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arxiv\&#1060;&#1057;&#1058;\2013\&#1055;&#1088;&#1077;&#1076;&#1083;&#1086;&#1078;&#1077;&#1085;&#1080;&#1077;%20&#1059;&#1056;&#1058;%2029-10-2013%20FORM3.1.2014.SUMMARY%202013-09-24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Выбор субъекта РФ"/>
      <sheetName val="Титульный"/>
      <sheetName val="Список организаций"/>
      <sheetName val="Свод"/>
      <sheetName val="Результаты загрузки"/>
      <sheetName val="Форма 3.1(свод)"/>
      <sheetName val="Форма 3.1(кварталы)"/>
      <sheetName val="Форма 16"/>
      <sheetName val="Комментарии"/>
      <sheetName val="Проверка"/>
      <sheetName val="et_union"/>
      <sheetName val="TEHSHEET"/>
      <sheetName val="REESTR_ORG"/>
      <sheetName val="modProv"/>
      <sheetName val="modReestr"/>
      <sheetName val="modfrmReestr"/>
      <sheetName val="modLoad"/>
      <sheetName val="modUpdTemplMain"/>
      <sheetName val="AllSheetsInThisWorkbook"/>
      <sheetName val="modClassifierValidate"/>
      <sheetName val="modHyp"/>
      <sheetName val="modList00"/>
      <sheetName val="modList01"/>
      <sheetName val="modList0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F7" t="str">
            <v>Воронежская область</v>
          </cell>
        </row>
        <row r="9">
          <cell r="F9">
            <v>2014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V27"/>
  <sheetViews>
    <sheetView tabSelected="1" view="pageBreakPreview" topLeftCell="C1" zoomScaleNormal="80" zoomScaleSheetLayoutView="100" workbookViewId="0">
      <selection activeCell="N19" sqref="N19"/>
    </sheetView>
  </sheetViews>
  <sheetFormatPr defaultRowHeight="12.75"/>
  <cols>
    <col min="1" max="1" width="4.1640625" customWidth="1"/>
    <col min="2" max="2" width="10.5" customWidth="1"/>
    <col min="3" max="3" width="12.83203125" customWidth="1"/>
    <col min="4" max="4" width="13.6640625" customWidth="1"/>
    <col min="5" max="7" width="9.5" customWidth="1"/>
    <col min="8" max="8" width="11.1640625" customWidth="1"/>
    <col min="9" max="9" width="11.33203125" customWidth="1"/>
    <col min="10" max="10" width="13.5" customWidth="1"/>
    <col min="11" max="12" width="10.5" customWidth="1"/>
    <col min="13" max="13" width="12.1640625" customWidth="1"/>
    <col min="14" max="14" width="12.33203125" customWidth="1"/>
    <col min="15" max="15" width="11.5" customWidth="1"/>
    <col min="16" max="16" width="12.1640625" customWidth="1"/>
    <col min="17" max="17" width="11.33203125" customWidth="1"/>
    <col min="18" max="18" width="9.83203125" customWidth="1"/>
    <col min="19" max="19" width="10.1640625" customWidth="1"/>
    <col min="20" max="20" width="11.5" customWidth="1"/>
    <col min="22" max="22" width="11.1640625" customWidth="1"/>
  </cols>
  <sheetData>
    <row r="1" spans="1:22" ht="18.75">
      <c r="B1" s="59" t="s">
        <v>40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22" ht="24.6" customHeight="1">
      <c r="B2" s="50"/>
      <c r="C2" s="72" t="s">
        <v>41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 t="s">
        <v>42</v>
      </c>
      <c r="P2" s="73"/>
      <c r="Q2" s="73"/>
      <c r="R2" s="73"/>
      <c r="S2" s="73"/>
      <c r="T2" s="73"/>
    </row>
    <row r="3" spans="1:22" ht="13.15" customHeight="1">
      <c r="A3" s="30" t="s">
        <v>10</v>
      </c>
      <c r="B3" s="1"/>
      <c r="C3" s="60" t="s">
        <v>8</v>
      </c>
      <c r="D3" s="61"/>
      <c r="E3" s="61"/>
      <c r="F3" s="61"/>
      <c r="G3" s="61"/>
      <c r="H3" s="62"/>
      <c r="I3" s="63" t="s">
        <v>9</v>
      </c>
      <c r="J3" s="64"/>
      <c r="K3" s="64"/>
      <c r="L3" s="64"/>
      <c r="M3" s="64"/>
      <c r="N3" s="64"/>
      <c r="O3" s="65"/>
      <c r="P3" s="33" t="s">
        <v>13</v>
      </c>
      <c r="Q3" s="66" t="s">
        <v>26</v>
      </c>
      <c r="R3" s="67"/>
      <c r="S3" s="67"/>
      <c r="T3" s="68"/>
      <c r="V3" s="53" t="s">
        <v>27</v>
      </c>
    </row>
    <row r="4" spans="1:22">
      <c r="A4" s="31" t="s">
        <v>11</v>
      </c>
      <c r="B4" s="4" t="s">
        <v>1</v>
      </c>
      <c r="C4" s="16" t="s">
        <v>17</v>
      </c>
      <c r="D4" s="16" t="s">
        <v>5</v>
      </c>
      <c r="E4" s="16" t="s">
        <v>5</v>
      </c>
      <c r="F4" s="16" t="s">
        <v>15</v>
      </c>
      <c r="G4" s="4" t="s">
        <v>16</v>
      </c>
      <c r="H4" s="13" t="s">
        <v>7</v>
      </c>
      <c r="I4" s="13" t="s">
        <v>17</v>
      </c>
      <c r="J4" s="13" t="s">
        <v>5</v>
      </c>
      <c r="K4" s="4" t="s">
        <v>5</v>
      </c>
      <c r="L4" s="4" t="s">
        <v>15</v>
      </c>
      <c r="M4" s="4" t="s">
        <v>20</v>
      </c>
      <c r="N4" s="4" t="s">
        <v>16</v>
      </c>
      <c r="O4" s="4" t="s">
        <v>7</v>
      </c>
      <c r="P4" s="34" t="s">
        <v>14</v>
      </c>
      <c r="Q4" s="69"/>
      <c r="R4" s="70"/>
      <c r="S4" s="70"/>
      <c r="T4" s="71"/>
      <c r="V4" s="53"/>
    </row>
    <row r="5" spans="1:22">
      <c r="A5" s="31"/>
      <c r="B5" s="2"/>
      <c r="C5" s="16" t="s">
        <v>18</v>
      </c>
      <c r="D5" s="16" t="s">
        <v>24</v>
      </c>
      <c r="E5" s="16" t="s">
        <v>4</v>
      </c>
      <c r="F5" s="16" t="s">
        <v>4</v>
      </c>
      <c r="G5" s="4" t="s">
        <v>4</v>
      </c>
      <c r="H5" s="4" t="s">
        <v>4</v>
      </c>
      <c r="I5" s="4" t="s">
        <v>18</v>
      </c>
      <c r="J5" s="4" t="s">
        <v>24</v>
      </c>
      <c r="K5" s="6" t="s">
        <v>4</v>
      </c>
      <c r="L5" s="6" t="s">
        <v>4</v>
      </c>
      <c r="M5" s="6" t="s">
        <v>19</v>
      </c>
      <c r="N5" s="4" t="s">
        <v>4</v>
      </c>
      <c r="O5" s="4" t="s">
        <v>4</v>
      </c>
      <c r="P5" s="35"/>
      <c r="Q5" s="54" t="s">
        <v>23</v>
      </c>
      <c r="R5" s="54" t="s">
        <v>22</v>
      </c>
      <c r="S5" s="54" t="s">
        <v>21</v>
      </c>
      <c r="T5" s="56" t="s">
        <v>12</v>
      </c>
      <c r="V5" s="53"/>
    </row>
    <row r="6" spans="1:22">
      <c r="A6" s="32"/>
      <c r="B6" s="3"/>
      <c r="C6" s="15" t="s">
        <v>0</v>
      </c>
      <c r="D6" s="15" t="s">
        <v>0</v>
      </c>
      <c r="E6" s="15" t="s">
        <v>0</v>
      </c>
      <c r="F6" s="15" t="s">
        <v>25</v>
      </c>
      <c r="G6" s="5" t="s">
        <v>6</v>
      </c>
      <c r="H6" s="14" t="s">
        <v>3</v>
      </c>
      <c r="I6" s="14" t="s">
        <v>0</v>
      </c>
      <c r="J6" s="14" t="s">
        <v>0</v>
      </c>
      <c r="K6" s="5" t="s">
        <v>0</v>
      </c>
      <c r="L6" s="5" t="s">
        <v>25</v>
      </c>
      <c r="M6" s="5" t="s">
        <v>0</v>
      </c>
      <c r="N6" s="5" t="s">
        <v>6</v>
      </c>
      <c r="O6" s="5" t="s">
        <v>3</v>
      </c>
      <c r="P6" s="36" t="s">
        <v>3</v>
      </c>
      <c r="Q6" s="55"/>
      <c r="R6" s="55"/>
      <c r="S6" s="55"/>
      <c r="T6" s="57"/>
      <c r="V6" s="53"/>
    </row>
    <row r="7" spans="1:22" s="21" customFormat="1">
      <c r="A7" s="12">
        <v>1</v>
      </c>
      <c r="B7" s="45" t="s">
        <v>28</v>
      </c>
      <c r="C7" s="41">
        <v>5.694</v>
      </c>
      <c r="D7" s="41">
        <v>4.8842129999999999</v>
      </c>
      <c r="E7" s="17">
        <v>0.81</v>
      </c>
      <c r="F7" s="48">
        <f>E7/C7</f>
        <v>0.14225500526870391</v>
      </c>
      <c r="G7" s="51">
        <v>2270</v>
      </c>
      <c r="H7" s="23">
        <f>E7*G7</f>
        <v>1838.7</v>
      </c>
      <c r="I7" s="40">
        <v>5.7310530000000002</v>
      </c>
      <c r="J7" s="40">
        <v>4.589683</v>
      </c>
      <c r="K7" s="39">
        <v>1.14137</v>
      </c>
      <c r="L7" s="49">
        <f>K7/I7</f>
        <v>0.19915537336681408</v>
      </c>
      <c r="M7" s="24">
        <f t="shared" ref="M7:M18" si="0">K7-E7</f>
        <v>0.33136999999999994</v>
      </c>
      <c r="N7" s="20">
        <f>O7/K7</f>
        <v>1933.2977036368577</v>
      </c>
      <c r="O7" s="23">
        <v>2206.6080000000002</v>
      </c>
      <c r="P7" s="29">
        <f>O7-H7</f>
        <v>367.90800000000013</v>
      </c>
      <c r="Q7" s="23">
        <f t="shared" ref="Q7:Q15" si="1">(I7-C7)*F7/100*N7</f>
        <v>0.10190363303198825</v>
      </c>
      <c r="R7" s="23">
        <f t="shared" ref="R7:R15" si="2">C7*F7/100*(N7-G7)</f>
        <v>-2.7272886005414532</v>
      </c>
      <c r="S7" s="23">
        <f t="shared" ref="S7:S15" si="3">(L7-F7)/100*I7*N7</f>
        <v>6.3044649675094657</v>
      </c>
      <c r="T7" s="29">
        <f t="shared" ref="T7:T15" si="4">Q7+R7+S7</f>
        <v>3.6790800000000008</v>
      </c>
      <c r="V7" s="42"/>
    </row>
    <row r="8" spans="1:22" s="21" customFormat="1">
      <c r="A8" s="12">
        <v>2</v>
      </c>
      <c r="B8" s="45" t="s">
        <v>29</v>
      </c>
      <c r="C8" s="41">
        <v>5.0420020000000001</v>
      </c>
      <c r="D8" s="41">
        <v>4.2920020000000001</v>
      </c>
      <c r="E8" s="17">
        <v>0.75</v>
      </c>
      <c r="F8" s="48">
        <f t="shared" ref="F8:F19" si="5">E8/C8</f>
        <v>0.1487504368304495</v>
      </c>
      <c r="G8" s="51">
        <v>2270</v>
      </c>
      <c r="H8" s="23">
        <f t="shared" ref="H8:H18" si="6">E8*G8</f>
        <v>1702.5</v>
      </c>
      <c r="I8" s="40">
        <v>5.2788899999999996</v>
      </c>
      <c r="J8" s="40">
        <v>4.277018</v>
      </c>
      <c r="K8" s="39">
        <v>1.00187</v>
      </c>
      <c r="L8" s="49">
        <f t="shared" ref="L8:L19" si="7">K8/I8</f>
        <v>0.1897880046752253</v>
      </c>
      <c r="M8" s="24">
        <f t="shared" si="0"/>
        <v>0.25187000000000004</v>
      </c>
      <c r="N8" s="20">
        <f t="shared" ref="N8:N17" si="8">O8/K8</f>
        <v>2482.3500054897345</v>
      </c>
      <c r="O8" s="23">
        <v>2486.9920000000002</v>
      </c>
      <c r="P8" s="29">
        <f t="shared" ref="P8:P18" si="9">O8-H8</f>
        <v>784.49200000000019</v>
      </c>
      <c r="Q8" s="23">
        <f t="shared" si="1"/>
        <v>0.87471047428251381</v>
      </c>
      <c r="R8" s="23">
        <f t="shared" si="2"/>
        <v>1.592625041173009</v>
      </c>
      <c r="S8" s="23">
        <f t="shared" si="3"/>
        <v>5.3775844845444798</v>
      </c>
      <c r="T8" s="29">
        <f t="shared" si="4"/>
        <v>7.8449200000000028</v>
      </c>
      <c r="V8" s="44">
        <f>(I8-C8)*N8*F8/100+C8*(N8-G8)*F8/100</f>
        <v>2.4673355154555225</v>
      </c>
    </row>
    <row r="9" spans="1:22" s="21" customFormat="1">
      <c r="A9" s="12">
        <v>3</v>
      </c>
      <c r="B9" s="45" t="s">
        <v>30</v>
      </c>
      <c r="C9" s="41">
        <v>4.7817259999999999</v>
      </c>
      <c r="D9" s="41">
        <v>4.0817259999999997</v>
      </c>
      <c r="E9" s="17">
        <v>0.7</v>
      </c>
      <c r="F9" s="48">
        <f t="shared" si="5"/>
        <v>0.14639065475520763</v>
      </c>
      <c r="G9" s="51">
        <v>2270</v>
      </c>
      <c r="H9" s="23">
        <f t="shared" si="6"/>
        <v>1589</v>
      </c>
      <c r="I9" s="40">
        <v>5.0345899999999997</v>
      </c>
      <c r="J9" s="40">
        <v>3.990291</v>
      </c>
      <c r="K9" s="39">
        <v>1.0443</v>
      </c>
      <c r="L9" s="49">
        <f t="shared" si="7"/>
        <v>0.20742503361743461</v>
      </c>
      <c r="M9" s="24">
        <f t="shared" si="0"/>
        <v>0.34430000000000005</v>
      </c>
      <c r="N9" s="20">
        <f t="shared" si="8"/>
        <v>2067.1521593411853</v>
      </c>
      <c r="O9" s="23">
        <v>2158.7269999999999</v>
      </c>
      <c r="P9" s="29">
        <f t="shared" si="9"/>
        <v>569.72699999999986</v>
      </c>
      <c r="Q9" s="23">
        <f t="shared" si="1"/>
        <v>0.76519619596303556</v>
      </c>
      <c r="R9" s="23">
        <f t="shared" si="2"/>
        <v>-1.4199348846117026</v>
      </c>
      <c r="S9" s="23">
        <f t="shared" si="3"/>
        <v>6.3520086886486675</v>
      </c>
      <c r="T9" s="29">
        <f t="shared" si="4"/>
        <v>5.6972700000000005</v>
      </c>
      <c r="V9" s="44">
        <f t="shared" ref="V9:V18" si="10">(I9-C9)*N9*F9/100+C9*(N9-G9)*F9/100</f>
        <v>-0.6547386886486668</v>
      </c>
    </row>
    <row r="10" spans="1:22" s="26" customFormat="1">
      <c r="A10" s="25">
        <v>4</v>
      </c>
      <c r="B10" s="45" t="s">
        <v>31</v>
      </c>
      <c r="C10" s="41">
        <v>4.0311830000000004</v>
      </c>
      <c r="D10" s="41">
        <v>3.571183</v>
      </c>
      <c r="E10" s="17">
        <v>0.46</v>
      </c>
      <c r="F10" s="48">
        <f t="shared" si="5"/>
        <v>0.11411042366471578</v>
      </c>
      <c r="G10" s="51">
        <v>2270</v>
      </c>
      <c r="H10" s="23">
        <f t="shared" si="6"/>
        <v>1044.2</v>
      </c>
      <c r="I10" s="40">
        <v>4.3178400000000003</v>
      </c>
      <c r="J10" s="40">
        <v>3.6538900000000001</v>
      </c>
      <c r="K10" s="39">
        <v>0.66395000000000004</v>
      </c>
      <c r="L10" s="49">
        <f t="shared" si="7"/>
        <v>0.15376901413669797</v>
      </c>
      <c r="M10" s="39">
        <f t="shared" si="0"/>
        <v>0.20395000000000002</v>
      </c>
      <c r="N10" s="20">
        <f t="shared" si="8"/>
        <v>2480.7892160554256</v>
      </c>
      <c r="O10" s="23">
        <v>1647.12</v>
      </c>
      <c r="P10" s="29">
        <f t="shared" si="9"/>
        <v>602.91999999999985</v>
      </c>
      <c r="Q10" s="23">
        <f t="shared" si="1"/>
        <v>0.81147983949408398</v>
      </c>
      <c r="R10" s="23">
        <f t="shared" si="2"/>
        <v>0.96963039385495797</v>
      </c>
      <c r="S10" s="23">
        <f t="shared" si="3"/>
        <v>4.2480897666509563</v>
      </c>
      <c r="T10" s="29">
        <f t="shared" si="4"/>
        <v>6.0291999999999977</v>
      </c>
      <c r="V10" s="44">
        <f t="shared" si="10"/>
        <v>1.7811102333490418</v>
      </c>
    </row>
    <row r="11" spans="1:22">
      <c r="A11" s="12">
        <v>5</v>
      </c>
      <c r="B11" s="45" t="s">
        <v>32</v>
      </c>
      <c r="C11" s="41">
        <v>3.5788180000000001</v>
      </c>
      <c r="D11" s="41">
        <v>3.1988180000000002</v>
      </c>
      <c r="E11" s="17">
        <v>0.38</v>
      </c>
      <c r="F11" s="48">
        <f t="shared" si="5"/>
        <v>0.10618030869409956</v>
      </c>
      <c r="G11" s="51">
        <v>2270</v>
      </c>
      <c r="H11" s="23">
        <f t="shared" si="6"/>
        <v>862.6</v>
      </c>
      <c r="I11" s="40">
        <v>3.858101</v>
      </c>
      <c r="J11" s="40">
        <v>3.169543</v>
      </c>
      <c r="K11" s="39">
        <v>0.68855</v>
      </c>
      <c r="L11" s="49">
        <f t="shared" si="7"/>
        <v>0.17846863003327285</v>
      </c>
      <c r="M11" s="22">
        <f t="shared" si="0"/>
        <v>0.30854999999999999</v>
      </c>
      <c r="N11" s="20">
        <f t="shared" si="8"/>
        <v>2209.0755936388064</v>
      </c>
      <c r="O11" s="23">
        <v>1521.059</v>
      </c>
      <c r="P11" s="29">
        <f t="shared" si="9"/>
        <v>658.45899999999995</v>
      </c>
      <c r="Q11" s="23">
        <f t="shared" si="1"/>
        <v>0.65508712213620846</v>
      </c>
      <c r="R11" s="23">
        <f t="shared" si="2"/>
        <v>-0.23151274417253581</v>
      </c>
      <c r="S11" s="23">
        <f t="shared" si="3"/>
        <v>6.161015622036329</v>
      </c>
      <c r="T11" s="29">
        <f t="shared" si="4"/>
        <v>6.5845900000000013</v>
      </c>
      <c r="V11" s="44">
        <f t="shared" si="10"/>
        <v>0.42357437796367253</v>
      </c>
    </row>
    <row r="12" spans="1:22" s="21" customFormat="1">
      <c r="A12" s="12">
        <v>6</v>
      </c>
      <c r="B12" s="45" t="s">
        <v>33</v>
      </c>
      <c r="C12" s="41">
        <v>3.3633199999999999</v>
      </c>
      <c r="D12" s="41">
        <v>3.0088200000000001</v>
      </c>
      <c r="E12" s="17">
        <v>0.35449999999999998</v>
      </c>
      <c r="F12" s="48">
        <f t="shared" si="5"/>
        <v>0.10540180535899052</v>
      </c>
      <c r="G12" s="51">
        <v>2270</v>
      </c>
      <c r="H12" s="23">
        <f t="shared" si="6"/>
        <v>804.71499999999992</v>
      </c>
      <c r="I12" s="40">
        <v>3.6377259999999998</v>
      </c>
      <c r="J12" s="40">
        <v>3.1678769999999998</v>
      </c>
      <c r="K12" s="39">
        <v>0.4698</v>
      </c>
      <c r="L12" s="49">
        <f t="shared" si="7"/>
        <v>0.12914661522060761</v>
      </c>
      <c r="M12" s="24">
        <f t="shared" si="0"/>
        <v>0.11530000000000001</v>
      </c>
      <c r="N12" s="20">
        <f t="shared" si="8"/>
        <v>2099.1698595146872</v>
      </c>
      <c r="O12" s="23">
        <v>986.19</v>
      </c>
      <c r="P12" s="29">
        <f t="shared" si="9"/>
        <v>181.47500000000014</v>
      </c>
      <c r="Q12" s="23">
        <f t="shared" si="1"/>
        <v>0.60714054322696154</v>
      </c>
      <c r="R12" s="23">
        <f t="shared" si="2"/>
        <v>-0.60559284802043378</v>
      </c>
      <c r="S12" s="23">
        <f t="shared" si="3"/>
        <v>1.8132023047934733</v>
      </c>
      <c r="T12" s="29">
        <f t="shared" si="4"/>
        <v>1.814750000000001</v>
      </c>
      <c r="V12" s="44">
        <f t="shared" si="10"/>
        <v>1.5476952065277549E-3</v>
      </c>
    </row>
    <row r="13" spans="1:22">
      <c r="A13" s="12">
        <v>7</v>
      </c>
      <c r="B13" s="45" t="s">
        <v>34</v>
      </c>
      <c r="C13" s="41">
        <v>3.720691</v>
      </c>
      <c r="D13" s="41">
        <v>3.300691</v>
      </c>
      <c r="E13" s="17">
        <v>0.42</v>
      </c>
      <c r="F13" s="48">
        <f t="shared" si="5"/>
        <v>0.11288225762365109</v>
      </c>
      <c r="G13" s="51">
        <v>2380</v>
      </c>
      <c r="H13" s="23">
        <f t="shared" si="6"/>
        <v>999.59999999999991</v>
      </c>
      <c r="I13" s="40">
        <v>4.0382150000000001</v>
      </c>
      <c r="J13" s="40">
        <v>3.335537</v>
      </c>
      <c r="K13" s="39">
        <v>0.70269999999999999</v>
      </c>
      <c r="L13" s="49">
        <f t="shared" si="7"/>
        <v>0.17401252781241217</v>
      </c>
      <c r="M13" s="22">
        <f t="shared" si="0"/>
        <v>0.28270000000000001</v>
      </c>
      <c r="N13" s="20">
        <f t="shared" si="8"/>
        <v>2749.0394193823822</v>
      </c>
      <c r="O13" s="23">
        <v>1931.75</v>
      </c>
      <c r="P13" s="29">
        <f t="shared" si="9"/>
        <v>932.15000000000009</v>
      </c>
      <c r="Q13" s="23">
        <f t="shared" si="1"/>
        <v>0.98533341492746429</v>
      </c>
      <c r="R13" s="23">
        <f t="shared" si="2"/>
        <v>1.5499655614060053</v>
      </c>
      <c r="S13" s="23">
        <f t="shared" si="3"/>
        <v>6.7862010236665302</v>
      </c>
      <c r="T13" s="29">
        <f t="shared" si="4"/>
        <v>9.3215000000000003</v>
      </c>
      <c r="V13" s="44">
        <f t="shared" si="10"/>
        <v>2.5352989763334697</v>
      </c>
    </row>
    <row r="14" spans="1:22" s="21" customFormat="1">
      <c r="A14" s="12">
        <v>8</v>
      </c>
      <c r="B14" s="45" t="s">
        <v>35</v>
      </c>
      <c r="C14" s="41">
        <v>3.8610579999999999</v>
      </c>
      <c r="D14" s="41">
        <v>3.4710580000000002</v>
      </c>
      <c r="E14" s="17">
        <v>0.39</v>
      </c>
      <c r="F14" s="48">
        <f t="shared" si="5"/>
        <v>0.10100858365763996</v>
      </c>
      <c r="G14" s="51">
        <v>2380</v>
      </c>
      <c r="H14" s="23">
        <f t="shared" si="6"/>
        <v>928.2</v>
      </c>
      <c r="I14" s="40">
        <v>4.2917449999999997</v>
      </c>
      <c r="J14" s="40">
        <v>3.6458050000000002</v>
      </c>
      <c r="K14" s="39">
        <v>0.64590000000000003</v>
      </c>
      <c r="L14" s="49">
        <f t="shared" si="7"/>
        <v>0.150498223915913</v>
      </c>
      <c r="M14" s="24">
        <f t="shared" si="0"/>
        <v>0.25590000000000002</v>
      </c>
      <c r="N14" s="20">
        <f t="shared" si="8"/>
        <v>2788.6514940393249</v>
      </c>
      <c r="O14" s="23">
        <v>1801.19</v>
      </c>
      <c r="P14" s="29">
        <f t="shared" si="9"/>
        <v>872.99</v>
      </c>
      <c r="Q14" s="23">
        <f t="shared" si="1"/>
        <v>1.2131493982871859</v>
      </c>
      <c r="R14" s="23">
        <f t="shared" si="2"/>
        <v>1.5937408267533673</v>
      </c>
      <c r="S14" s="23">
        <f t="shared" si="3"/>
        <v>5.9230097749594472</v>
      </c>
      <c r="T14" s="29">
        <f t="shared" si="4"/>
        <v>8.7299000000000007</v>
      </c>
      <c r="V14" s="44">
        <f t="shared" si="10"/>
        <v>2.8068902250405534</v>
      </c>
    </row>
    <row r="15" spans="1:22">
      <c r="A15" s="12">
        <v>9</v>
      </c>
      <c r="B15" s="45" t="s">
        <v>36</v>
      </c>
      <c r="C15" s="46">
        <v>3.55627</v>
      </c>
      <c r="D15" s="46">
        <v>3.1462750000000002</v>
      </c>
      <c r="E15" s="47">
        <v>0.41</v>
      </c>
      <c r="F15" s="48">
        <f t="shared" si="5"/>
        <v>0.11528933404943943</v>
      </c>
      <c r="G15" s="51">
        <v>2380</v>
      </c>
      <c r="H15" s="23">
        <f t="shared" si="6"/>
        <v>975.8</v>
      </c>
      <c r="I15" s="40">
        <v>3.7663579999999999</v>
      </c>
      <c r="J15" s="40">
        <v>3.1883900000000001</v>
      </c>
      <c r="K15" s="39">
        <v>0.57799999999999996</v>
      </c>
      <c r="L15" s="49">
        <f t="shared" si="7"/>
        <v>0.15346390332517515</v>
      </c>
      <c r="M15" s="24">
        <f t="shared" si="0"/>
        <v>0.16799999999999998</v>
      </c>
      <c r="N15" s="20">
        <f t="shared" si="8"/>
        <v>3025.6055363321802</v>
      </c>
      <c r="O15" s="23">
        <v>1748.8</v>
      </c>
      <c r="P15" s="29">
        <f t="shared" si="9"/>
        <v>773</v>
      </c>
      <c r="Q15" s="23">
        <f t="shared" si="1"/>
        <v>0.73282906113976531</v>
      </c>
      <c r="R15" s="23">
        <f t="shared" si="2"/>
        <v>2.6469826989619385</v>
      </c>
      <c r="S15" s="23">
        <f t="shared" si="3"/>
        <v>4.3501882398982987</v>
      </c>
      <c r="T15" s="29">
        <f t="shared" si="4"/>
        <v>7.7300000000000022</v>
      </c>
      <c r="V15" s="44">
        <f t="shared" si="10"/>
        <v>3.3798117601017044</v>
      </c>
    </row>
    <row r="16" spans="1:22" s="21" customFormat="1">
      <c r="A16" s="12">
        <v>10</v>
      </c>
      <c r="B16" s="45" t="s">
        <v>37</v>
      </c>
      <c r="C16" s="41">
        <v>4.6552119999999997</v>
      </c>
      <c r="D16" s="41">
        <v>4.015212</v>
      </c>
      <c r="E16" s="17">
        <v>0.64</v>
      </c>
      <c r="F16" s="48">
        <f t="shared" si="5"/>
        <v>0.13748031238963984</v>
      </c>
      <c r="G16" s="51">
        <v>2380</v>
      </c>
      <c r="H16" s="23">
        <f t="shared" si="6"/>
        <v>1523.2</v>
      </c>
      <c r="I16" s="40">
        <v>4.9947280000000003</v>
      </c>
      <c r="J16" s="40">
        <v>4.0376370000000001</v>
      </c>
      <c r="K16" s="39">
        <v>0.95709999999999995</v>
      </c>
      <c r="L16" s="49">
        <f t="shared" si="7"/>
        <v>0.19162204628560353</v>
      </c>
      <c r="M16" s="24">
        <f t="shared" si="0"/>
        <v>0.31709999999999994</v>
      </c>
      <c r="N16" s="20">
        <f t="shared" si="8"/>
        <v>2924.6996134155261</v>
      </c>
      <c r="O16" s="23">
        <v>2799.23</v>
      </c>
      <c r="P16" s="29">
        <f t="shared" si="9"/>
        <v>1276.03</v>
      </c>
      <c r="Q16" s="23">
        <f>(I16-C16)*F16/100*N16</f>
        <v>1.3651551871901175</v>
      </c>
      <c r="R16" s="23">
        <f>C16*F16/100*(N16-G16)</f>
        <v>3.486077525859367</v>
      </c>
      <c r="S16" s="23">
        <f>(L16-F16)/100*I16*N16</f>
        <v>7.9090672869505152</v>
      </c>
      <c r="T16" s="29">
        <f>Q16+R16+S16</f>
        <v>12.760300000000001</v>
      </c>
      <c r="V16" s="44">
        <f t="shared" si="10"/>
        <v>4.8512327130494848</v>
      </c>
    </row>
    <row r="17" spans="1:22" s="21" customFormat="1">
      <c r="A17" s="12">
        <v>11</v>
      </c>
      <c r="B17" s="45" t="s">
        <v>38</v>
      </c>
      <c r="C17" s="41">
        <v>5.0119699999999998</v>
      </c>
      <c r="D17" s="41">
        <v>4.3219700000000003</v>
      </c>
      <c r="E17" s="17">
        <v>0.69</v>
      </c>
      <c r="F17" s="48">
        <f t="shared" si="5"/>
        <v>0.13767041702165017</v>
      </c>
      <c r="G17" s="51">
        <v>2380</v>
      </c>
      <c r="H17" s="23">
        <f t="shared" si="6"/>
        <v>1642.1999999999998</v>
      </c>
      <c r="I17" s="40">
        <v>5.3151529999999996</v>
      </c>
      <c r="J17" s="40">
        <v>4.2151639999999997</v>
      </c>
      <c r="K17" s="39">
        <v>1.0999890000000001</v>
      </c>
      <c r="L17" s="49">
        <f t="shared" si="7"/>
        <v>0.20695340284654087</v>
      </c>
      <c r="M17" s="24">
        <f t="shared" si="0"/>
        <v>0.40998900000000016</v>
      </c>
      <c r="N17" s="20">
        <f t="shared" si="8"/>
        <v>2677.4563200177454</v>
      </c>
      <c r="O17" s="23">
        <v>2945.1725000000001</v>
      </c>
      <c r="P17" s="29">
        <f t="shared" si="9"/>
        <v>1302.9725000000003</v>
      </c>
      <c r="Q17" s="23">
        <f>(I17-C17)*F17/100*N17</f>
        <v>1.117552330192795</v>
      </c>
      <c r="R17" s="23">
        <f>C17*F17/100*(N17-G17)</f>
        <v>2.0524486081224431</v>
      </c>
      <c r="S17" s="23">
        <f>(L17-F17)/100*I17*N17</f>
        <v>9.8597240616847639</v>
      </c>
      <c r="T17" s="29">
        <f>Q17+R17+S17</f>
        <v>13.029725000000003</v>
      </c>
      <c r="V17" s="44">
        <f t="shared" si="10"/>
        <v>3.1700009383152379</v>
      </c>
    </row>
    <row r="18" spans="1:22" s="21" customFormat="1">
      <c r="A18" s="12">
        <v>12</v>
      </c>
      <c r="B18" s="45" t="s">
        <v>39</v>
      </c>
      <c r="C18" s="41">
        <v>5.6878960000000003</v>
      </c>
      <c r="D18" s="41">
        <v>4.7830000000000004</v>
      </c>
      <c r="E18" s="17">
        <v>0.90469999999999995</v>
      </c>
      <c r="F18" s="48">
        <f t="shared" si="5"/>
        <v>0.15905705730203223</v>
      </c>
      <c r="G18" s="51">
        <v>2380</v>
      </c>
      <c r="H18" s="23">
        <f t="shared" si="6"/>
        <v>2153.1859999999997</v>
      </c>
      <c r="I18" s="40">
        <v>5.7884140000000004</v>
      </c>
      <c r="J18" s="40">
        <v>4.5555300000000001</v>
      </c>
      <c r="K18" s="39">
        <v>1.2329000000000001</v>
      </c>
      <c r="L18" s="49">
        <f t="shared" si="7"/>
        <v>0.21299444027327694</v>
      </c>
      <c r="M18" s="24">
        <f t="shared" si="0"/>
        <v>0.32820000000000016</v>
      </c>
      <c r="N18" s="20">
        <f>O18/K18</f>
        <v>2677.4563200177454</v>
      </c>
      <c r="O18" s="23">
        <f>N17*K18</f>
        <v>3301.0358969498784</v>
      </c>
      <c r="P18" s="29">
        <f t="shared" si="9"/>
        <v>1147.8498969498787</v>
      </c>
      <c r="Q18" s="23">
        <f>(I18-C18)*F18/100*N18</f>
        <v>0.42807432123153216</v>
      </c>
      <c r="R18" s="23">
        <f>C18*F18/100*(N18-G18)</f>
        <v>2.6910873272005422</v>
      </c>
      <c r="S18" s="23">
        <f>(L18-F18)/100*I18*N18</f>
        <v>8.359337321066711</v>
      </c>
      <c r="T18" s="29">
        <f>Q18+R18+S18</f>
        <v>11.478498969498785</v>
      </c>
      <c r="V18" s="43">
        <f t="shared" si="10"/>
        <v>3.1191616484320748</v>
      </c>
    </row>
    <row r="19" spans="1:22" s="21" customFormat="1" ht="19.149999999999999" customHeight="1">
      <c r="A19" s="11"/>
      <c r="B19" s="27" t="s">
        <v>2</v>
      </c>
      <c r="C19" s="28">
        <f>SUM(C7:C18)</f>
        <v>52.984145999999988</v>
      </c>
      <c r="D19" s="28">
        <f>SUM(D7:D18)</f>
        <v>46.074967999999998</v>
      </c>
      <c r="E19" s="28">
        <f>SUM(E7:E18)</f>
        <v>6.9091999999999985</v>
      </c>
      <c r="F19" s="48">
        <f t="shared" si="5"/>
        <v>0.13040127135388763</v>
      </c>
      <c r="G19" s="28">
        <f>H19/E19</f>
        <v>2325.0015920801256</v>
      </c>
      <c r="H19" s="28">
        <f>SUM(H7:H18)</f>
        <v>16063.901</v>
      </c>
      <c r="I19" s="28">
        <f>SUM(I7:I18)</f>
        <v>56.052813000000008</v>
      </c>
      <c r="J19" s="28">
        <f>SUM(J7:J18)</f>
        <v>45.826365000000003</v>
      </c>
      <c r="K19" s="28">
        <f>SUM(K7:K18)</f>
        <v>10.226429000000001</v>
      </c>
      <c r="L19" s="49">
        <f t="shared" si="7"/>
        <v>0.1824427437745185</v>
      </c>
      <c r="M19" s="28">
        <f t="shared" ref="M19:T19" si="11">SUM(M7:M18)</f>
        <v>3.3172290000000006</v>
      </c>
      <c r="N19" s="20">
        <f>O19/K19</f>
        <v>2496.8514812893022</v>
      </c>
      <c r="O19" s="28">
        <f t="shared" si="11"/>
        <v>25533.874396949879</v>
      </c>
      <c r="P19" s="29">
        <f t="shared" si="11"/>
        <v>9469.9733969498775</v>
      </c>
      <c r="Q19" s="29">
        <f t="shared" si="11"/>
        <v>9.6576115211036537</v>
      </c>
      <c r="R19" s="29">
        <f t="shared" si="11"/>
        <v>11.598228905985504</v>
      </c>
      <c r="S19" s="29">
        <f t="shared" si="11"/>
        <v>73.443893542409654</v>
      </c>
      <c r="T19" s="29">
        <f t="shared" si="11"/>
        <v>94.699733969498794</v>
      </c>
      <c r="V19" s="44">
        <f>SUM(V7:V18)</f>
        <v>23.881225394598623</v>
      </c>
    </row>
    <row r="20" spans="1:22">
      <c r="A20" s="10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8"/>
    </row>
    <row r="21" spans="1:22">
      <c r="A21" s="10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37"/>
      <c r="N21" s="38"/>
      <c r="O21" s="19">
        <f>E19*N19</f>
        <v>17251.246254524041</v>
      </c>
      <c r="P21" s="52">
        <f>O21-H19</f>
        <v>1187.3452545240416</v>
      </c>
    </row>
    <row r="22" spans="1:22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P22" s="18"/>
    </row>
    <row r="23" spans="1:22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2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22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22">
      <c r="B26" s="8"/>
      <c r="C26" s="8"/>
      <c r="D26" s="8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22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</sheetData>
  <mergeCells count="12">
    <mergeCell ref="B22:N22"/>
    <mergeCell ref="B1:O1"/>
    <mergeCell ref="C3:H3"/>
    <mergeCell ref="I3:O3"/>
    <mergeCell ref="Q3:T4"/>
    <mergeCell ref="C2:N2"/>
    <mergeCell ref="O2:T2"/>
    <mergeCell ref="V3:V6"/>
    <mergeCell ref="Q5:Q6"/>
    <mergeCell ref="R5:R6"/>
    <mergeCell ref="S5:S6"/>
    <mergeCell ref="T5:T6"/>
  </mergeCells>
  <pageMargins left="0.7" right="0.7" top="0.75" bottom="0.75" header="0.3" footer="0.3"/>
  <pageSetup paperSize="9" scale="67" orientation="landscape" verticalDpi="0" r:id="rId1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>ГУТ Воронеж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Рябошапка</dc:creator>
  <cp:lastModifiedBy>vedeconom</cp:lastModifiedBy>
  <cp:lastPrinted>2017-11-13T07:22:48Z</cp:lastPrinted>
  <dcterms:created xsi:type="dcterms:W3CDTF">2008-06-05T05:13:09Z</dcterms:created>
  <dcterms:modified xsi:type="dcterms:W3CDTF">2018-04-09T07:51:52Z</dcterms:modified>
</cp:coreProperties>
</file>