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7155" activeTab="18"/>
  </bookViews>
  <sheets>
    <sheet name="1.1" sheetId="19" r:id="rId1"/>
    <sheet name="1.2" sheetId="18" r:id="rId2"/>
    <sheet name="1.3" sheetId="40" r:id="rId3"/>
    <sheet name="2.1" sheetId="16" r:id="rId4"/>
    <sheet name="2.2" sheetId="15" r:id="rId5"/>
    <sheet name="2.3" sheetId="14" r:id="rId6"/>
    <sheet name="3.1" sheetId="31" r:id="rId7"/>
    <sheet name="3.2" sheetId="38" r:id="rId8"/>
    <sheet name="3.3" sheetId="39" r:id="rId9"/>
    <sheet name="4.1" sheetId="28" r:id="rId10"/>
    <sheet name="4.2" sheetId="29" r:id="rId11"/>
    <sheet name="ЦОК" sheetId="20" state="hidden" r:id="rId12"/>
    <sheet name="Тр ЭлЭн" sheetId="21" state="hidden" r:id="rId13"/>
    <sheet name="таб.1.1 (СОТиН)" sheetId="22" state="hidden" r:id="rId14"/>
    <sheet name="Юристы" sheetId="23" state="hidden" r:id="rId15"/>
    <sheet name="ТП" sheetId="24" state="hidden" r:id="rId16"/>
    <sheet name="Дисп.Сл" sheetId="25" state="hidden" r:id="rId17"/>
    <sheet name="Лист1" sheetId="26" state="hidden" r:id="rId18"/>
    <sheet name="8.1" sheetId="37" r:id="rId19"/>
    <sheet name="8.3" sheetId="35" r:id="rId20"/>
  </sheets>
  <externalReferences>
    <externalReference r:id="rId21"/>
  </externalReferences>
  <definedNames>
    <definedName name="_xlnm.Print_Titles" localSheetId="3">'2.1'!$18:$18</definedName>
    <definedName name="_xlnm.Print_Titles" localSheetId="4">'2.2'!$8:$8</definedName>
    <definedName name="_xlnm.Print_Titles" localSheetId="5">'2.3'!$8:$8</definedName>
    <definedName name="_xlnm.Print_Area" localSheetId="0">'1.1'!$A$1:$D$28</definedName>
    <definedName name="_xlnm.Print_Area" localSheetId="1">'1.2'!$A$1:$B$11</definedName>
    <definedName name="_xlnm.Print_Area" localSheetId="2">'1.3'!#REF!</definedName>
    <definedName name="_xlnm.Print_Area" localSheetId="3">'2.1'!$A$1:$G$48</definedName>
    <definedName name="_xlnm.Print_Area" localSheetId="4">'2.2'!$A$1:$G$41</definedName>
    <definedName name="_xlnm.Print_Area" localSheetId="5">'2.3'!$A$1:$G$40</definedName>
    <definedName name="_xlnm.Print_Area" localSheetId="6">'3.1'!$A$1:$G$19</definedName>
    <definedName name="_xlnm.Print_Area" localSheetId="7">'3.2'!$A$1:$G$18</definedName>
    <definedName name="_xlnm.Print_Area" localSheetId="8">'3.3'!$A$1:$G$20</definedName>
    <definedName name="_xlnm.Print_Area" localSheetId="9">'4.1'!$A$1:$G$23</definedName>
    <definedName name="_xlnm.Print_Area" localSheetId="11">ЦОК!$A$5:$E$46</definedName>
  </definedNames>
  <calcPr calcId="124519"/>
</workbook>
</file>

<file path=xl/calcChain.xml><?xml version="1.0" encoding="utf-8"?>
<calcChain xmlns="http://schemas.openxmlformats.org/spreadsheetml/2006/main">
  <c r="C24" i="19"/>
  <c r="C23"/>
  <c r="C21"/>
  <c r="C20"/>
  <c r="C19"/>
  <c r="C18"/>
  <c r="C16"/>
  <c r="C15"/>
  <c r="C14"/>
  <c r="G36" i="14"/>
  <c r="E16" i="28" s="1"/>
  <c r="D12" i="29"/>
  <c r="AP8" i="37" l="1"/>
  <c r="AO8"/>
  <c r="G46" i="16"/>
  <c r="G39" i="15"/>
  <c r="C25" i="19"/>
  <c r="E14" i="28" s="1"/>
  <c r="D25" i="19"/>
  <c r="B7" i="18" l="1"/>
  <c r="B8" s="1"/>
  <c r="AK32" i="37"/>
  <c r="Y32" l="1"/>
  <c r="AB32"/>
  <c r="AL32" s="1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8"/>
  <c r="Y8" l="1"/>
  <c r="AB8" s="1"/>
  <c r="Y29"/>
  <c r="AB29" s="1"/>
  <c r="AG33"/>
  <c r="AP32"/>
  <c r="AO32"/>
  <c r="AI32"/>
  <c r="AI30"/>
  <c r="AR8"/>
  <c r="AE32"/>
  <c r="AI33"/>
  <c r="C4" i="35"/>
  <c r="AP22" i="37"/>
  <c r="AK23"/>
  <c r="AP24"/>
  <c r="AK25"/>
  <c r="AP26"/>
  <c r="AK27"/>
  <c r="AP28"/>
  <c r="AK29"/>
  <c r="AP30"/>
  <c r="AK31"/>
  <c r="AP9"/>
  <c r="Y9"/>
  <c r="AB9" s="1"/>
  <c r="AL9" s="1"/>
  <c r="AP10"/>
  <c r="Y10"/>
  <c r="AB10" s="1"/>
  <c r="AL10" s="1"/>
  <c r="AP11"/>
  <c r="Y11"/>
  <c r="AB11" s="1"/>
  <c r="AL11" s="1"/>
  <c r="AP12"/>
  <c r="Y12"/>
  <c r="AB12" s="1"/>
  <c r="AP13"/>
  <c r="Y13"/>
  <c r="AB13" s="1"/>
  <c r="AL13" s="1"/>
  <c r="AP14"/>
  <c r="Y14"/>
  <c r="AB14" s="1"/>
  <c r="AL14" s="1"/>
  <c r="AP15"/>
  <c r="Y15"/>
  <c r="AB15" s="1"/>
  <c r="AL15" s="1"/>
  <c r="AP16"/>
  <c r="Y16"/>
  <c r="AB16" s="1"/>
  <c r="AL16" s="1"/>
  <c r="AP17"/>
  <c r="Y17"/>
  <c r="AB17" s="1"/>
  <c r="AL17" s="1"/>
  <c r="AP18"/>
  <c r="Y18"/>
  <c r="AB18" s="1"/>
  <c r="AL18" s="1"/>
  <c r="Y19"/>
  <c r="AB19"/>
  <c r="AL19" s="1"/>
  <c r="AP20"/>
  <c r="Y20"/>
  <c r="AB20" s="1"/>
  <c r="Y21"/>
  <c r="AB21"/>
  <c r="AL21" s="1"/>
  <c r="Y22"/>
  <c r="AB22" s="1"/>
  <c r="Y23"/>
  <c r="AB23" s="1"/>
  <c r="Y24"/>
  <c r="AB24" s="1"/>
  <c r="Y25"/>
  <c r="AB25" s="1"/>
  <c r="Y26"/>
  <c r="AB26" s="1"/>
  <c r="AO26" s="1"/>
  <c r="Y27"/>
  <c r="AB27" s="1"/>
  <c r="Y28"/>
  <c r="AB28"/>
  <c r="AO28" s="1"/>
  <c r="Y30"/>
  <c r="AB30" s="1"/>
  <c r="Y31"/>
  <c r="AB31" s="1"/>
  <c r="AO31" s="1"/>
  <c r="AI31"/>
  <c r="AE31"/>
  <c r="AI29"/>
  <c r="AE29"/>
  <c r="AI28"/>
  <c r="AI27"/>
  <c r="AE27"/>
  <c r="AI26"/>
  <c r="AE26"/>
  <c r="AI25"/>
  <c r="AE25"/>
  <c r="AI24"/>
  <c r="AE24"/>
  <c r="AI23"/>
  <c r="AI22"/>
  <c r="AK21"/>
  <c r="AI21"/>
  <c r="AI20"/>
  <c r="AE20"/>
  <c r="AI19"/>
  <c r="AE19"/>
  <c r="AI18"/>
  <c r="AI17"/>
  <c r="AE17"/>
  <c r="AK16"/>
  <c r="AI16"/>
  <c r="AE16"/>
  <c r="AK15"/>
  <c r="AI15"/>
  <c r="AE15"/>
  <c r="AK14"/>
  <c r="AI14"/>
  <c r="AE14"/>
  <c r="AK13"/>
  <c r="AI13"/>
  <c r="AE13"/>
  <c r="AI12"/>
  <c r="AE12"/>
  <c r="AK11"/>
  <c r="AI11"/>
  <c r="AE11"/>
  <c r="AI10"/>
  <c r="AK9"/>
  <c r="AI9"/>
  <c r="AI8"/>
  <c r="P8"/>
  <c r="D45" i="20"/>
  <c r="D10" i="29"/>
  <c r="E33" i="15"/>
  <c r="E19"/>
  <c r="E18"/>
  <c r="E17"/>
  <c r="E16"/>
  <c r="E14"/>
  <c r="E12"/>
  <c r="E11"/>
  <c r="E9"/>
  <c r="E36" i="16"/>
  <c r="E34"/>
  <c r="E30"/>
  <c r="E28"/>
  <c r="E27"/>
  <c r="E26"/>
  <c r="E25"/>
  <c r="E24"/>
  <c r="E22"/>
  <c r="E21"/>
  <c r="A13" i="19"/>
  <c r="C5" i="35" l="1"/>
  <c r="C6" s="1"/>
  <c r="C8"/>
  <c r="AL28" i="37"/>
  <c r="AL26"/>
  <c r="AK8"/>
  <c r="AO24"/>
  <c r="AL24"/>
  <c r="AR19"/>
  <c r="AR27"/>
  <c r="AR23"/>
  <c r="AR30"/>
  <c r="AK12"/>
  <c r="AL22"/>
  <c r="AO30"/>
  <c r="AO22"/>
  <c r="AR10"/>
  <c r="AR25"/>
  <c r="AR32"/>
  <c r="AK10"/>
  <c r="AK17"/>
  <c r="AL31"/>
  <c r="AL20"/>
  <c r="AL12"/>
  <c r="AR14"/>
  <c r="AR28"/>
  <c r="AL8"/>
  <c r="AF33"/>
  <c r="AL27"/>
  <c r="AO27"/>
  <c r="AL23"/>
  <c r="AO23"/>
  <c r="AL25"/>
  <c r="AO25"/>
  <c r="AB33"/>
  <c r="AO21"/>
  <c r="AO19"/>
  <c r="AL29"/>
  <c r="AL30"/>
  <c r="AO29"/>
  <c r="AO15"/>
  <c r="AO14"/>
  <c r="AO13"/>
  <c r="AO12"/>
  <c r="AO11"/>
  <c r="AO10"/>
  <c r="AO9"/>
  <c r="AK20"/>
  <c r="AP21"/>
  <c r="AP23"/>
  <c r="AP25"/>
  <c r="AP27"/>
  <c r="AP29"/>
  <c r="AP31"/>
  <c r="AO20"/>
  <c r="AK30"/>
  <c r="AK28"/>
  <c r="AK26"/>
  <c r="AK24"/>
  <c r="AK22"/>
  <c r="AP19"/>
  <c r="AK18"/>
  <c r="AK19"/>
  <c r="AO18"/>
  <c r="AO17"/>
  <c r="AO16"/>
  <c r="AR34" l="1"/>
  <c r="AL33"/>
  <c r="AP33"/>
  <c r="AO33"/>
  <c r="C7" i="35" s="1"/>
</calcChain>
</file>

<file path=xl/sharedStrings.xml><?xml version="1.0" encoding="utf-8"?>
<sst xmlns="http://schemas.openxmlformats.org/spreadsheetml/2006/main" count="850" uniqueCount="397">
  <si>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оказания этих услуг, в процентах от общего количества поступивших заявок на технологическое присоединение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</si>
  <si>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в процентах от общего количества поступивших заявок на технологическое присоединение</t>
  </si>
  <si>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</si>
  <si>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</si>
  <si>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</si>
  <si>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</si>
  <si>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Оперативность реагирования на обращения потребителей услуг - всего</t>
  </si>
  <si>
    <t>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</si>
  <si>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</si>
  <si>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</si>
  <si>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1. коэффициент значимости показателя уровня надежности оказываемых услуг, альфа</t>
  </si>
  <si>
    <t>№
п/п</t>
  </si>
  <si>
    <t>Наименование территориальной сетевой организации (подразделения/филиала)</t>
  </si>
  <si>
    <t>Число, шт.</t>
  </si>
  <si>
    <t>(Ф.И.О.)</t>
  </si>
  <si>
    <t>(подпись)</t>
  </si>
  <si>
    <t>Значение</t>
  </si>
  <si>
    <t>-</t>
  </si>
  <si>
    <t>к Методическим указаниям по расчету уровня надежности</t>
  </si>
  <si>
    <t>и качества поставляемых товаров и оказываемых услуг</t>
  </si>
  <si>
    <t>для организации по управлению единой национальной</t>
  </si>
  <si>
    <t>(общероссийской) электрической сетью и территориальных</t>
  </si>
  <si>
    <t>сетевых организаций</t>
  </si>
  <si>
    <t>№</t>
  </si>
  <si>
    <t>Наименование показателя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</si>
  <si>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1"/>
        <rFont val="Times New Roman"/>
        <family val="1"/>
      </rPr>
      <t>п</t>
    </r>
    <r>
      <rPr>
        <sz val="11"/>
        <rFont val="Times New Roman"/>
        <family val="1"/>
      </rPr>
      <t>)</t>
    </r>
  </si>
  <si>
    <t>(наименование территориальной сетевой организации)</t>
  </si>
  <si>
    <t>Значение показателя на:</t>
  </si>
  <si>
    <t xml:space="preserve">1.1. </t>
  </si>
  <si>
    <t xml:space="preserve">1.2. а) </t>
  </si>
  <si>
    <t xml:space="preserve">1.2. б) </t>
  </si>
  <si>
    <t xml:space="preserve">1.2. в) </t>
  </si>
  <si>
    <t xml:space="preserve">1.2. г) </t>
  </si>
  <si>
    <t xml:space="preserve">2.1. </t>
  </si>
  <si>
    <t xml:space="preserve">2.2. </t>
  </si>
  <si>
    <t xml:space="preserve">2.3. </t>
  </si>
  <si>
    <t xml:space="preserve">3. </t>
  </si>
  <si>
    <t xml:space="preserve">4. </t>
  </si>
  <si>
    <t xml:space="preserve">5.1. </t>
  </si>
  <si>
    <t xml:space="preserve">6.1. </t>
  </si>
  <si>
    <t xml:space="preserve">6.2. </t>
  </si>
  <si>
    <t xml:space="preserve">1.2. </t>
  </si>
  <si>
    <t xml:space="preserve">2.2. а) </t>
  </si>
  <si>
    <t xml:space="preserve">2.2. б) </t>
  </si>
  <si>
    <t xml:space="preserve">3.1. </t>
  </si>
  <si>
    <t xml:space="preserve">4.1. </t>
  </si>
  <si>
    <t xml:space="preserve">7.1. </t>
  </si>
  <si>
    <r>
      <t>Р</t>
    </r>
    <r>
      <rPr>
        <vertAlign val="subscript"/>
        <sz val="10"/>
        <rFont val="Times New Roman"/>
        <family val="1"/>
      </rPr>
      <t>с</t>
    </r>
    <r>
      <rPr>
        <sz val="10"/>
        <rFont val="Times New Roman"/>
        <family val="1"/>
      </rPr>
      <t xml:space="preserve"> </t>
    </r>
  </si>
  <si>
    <t xml:space="preserve">1. </t>
  </si>
  <si>
    <t xml:space="preserve">2.4. </t>
  </si>
  <si>
    <t xml:space="preserve">2.5. </t>
  </si>
  <si>
    <t xml:space="preserve">3.2. а) </t>
  </si>
  <si>
    <t xml:space="preserve">3.2. б) </t>
  </si>
  <si>
    <t xml:space="preserve">3.2. в) </t>
  </si>
  <si>
    <t xml:space="preserve">5.2. </t>
  </si>
  <si>
    <t>Форма 2.3 - Расчет значения индикатора результативности обратной связи</t>
  </si>
  <si>
    <t>Наименование параметра (показателя), характеризующего индикатор</t>
  </si>
  <si>
    <t>Ф / П * 100, %</t>
  </si>
  <si>
    <t>Оценочный балл</t>
  </si>
  <si>
    <t>плановое
(П)</t>
  </si>
  <si>
    <t>прямая</t>
  </si>
  <si>
    <t>в том числе по критериям:</t>
  </si>
  <si>
    <t>обратная</t>
  </si>
  <si>
    <t>Форма 2.2 - Расчет значения индикатора исполнительности</t>
  </si>
  <si>
    <t>в том числе, по критериям:</t>
  </si>
  <si>
    <t>Приложение № 2</t>
  </si>
  <si>
    <t>ФОРМЫ,</t>
  </si>
  <si>
    <t>ИСПОЛЬЗУЕМЫЕ ДЛЯ РАСЧЕТА ЗНАЧЕНИЯ ПОКАЗАТЕЛЯ УРОВНЯ КАЧЕСТВА</t>
  </si>
  <si>
    <t>ОКАЗЫВАЕМЫХ УСЛУГ ТЕРРИТОРИАЛЬНЫХ СЕТЕВЫХ ОРГАНИЗАЦИЙ</t>
  </si>
  <si>
    <t>Форма 2.1 - Расчет значения индикатора информативности</t>
  </si>
  <si>
    <t>Наименование параметра (критерия), характеризующего индикатор</t>
  </si>
  <si>
    <t>в том числе:</t>
  </si>
  <si>
    <t>(наименование электросетевой организации)</t>
  </si>
  <si>
    <t>Форма 1.2 - Расчет показателя средней продолжительности прекращений передачи электрической энергии</t>
  </si>
  <si>
    <r>
      <t>Суммарная продолжительность прекращений передачи электрической энергии, час. (Т</t>
    </r>
    <r>
      <rPr>
        <vertAlign val="subscript"/>
        <sz val="11"/>
        <rFont val="Times New Roman"/>
        <family val="1"/>
      </rPr>
      <t>пр</t>
    </r>
    <r>
      <rPr>
        <sz val="11"/>
        <rFont val="Times New Roman"/>
        <family val="1"/>
      </rPr>
      <t>)</t>
    </r>
  </si>
  <si>
    <t>Приложение № 1</t>
  </si>
  <si>
    <t>Обосновывающие данные для расчета *</t>
  </si>
  <si>
    <t>Продолжительность прекращения,
час.</t>
  </si>
  <si>
    <t>Количество точек присоединения потребителей услуг к электрической сети электросетевой организации, шт.</t>
  </si>
  <si>
    <t>* В том числе на основе базы актов расследования технологических нарушений за соответствующий месяц.</t>
  </si>
  <si>
    <t>№ п/п</t>
  </si>
  <si>
    <t>1.</t>
  </si>
  <si>
    <t>1.1.</t>
  </si>
  <si>
    <t>2.</t>
  </si>
  <si>
    <t>2.1.</t>
  </si>
  <si>
    <t>2.2.</t>
  </si>
  <si>
    <t>2.3.</t>
  </si>
  <si>
    <t>3.</t>
  </si>
  <si>
    <t>4.</t>
  </si>
  <si>
    <t>5.</t>
  </si>
  <si>
    <t>5.1.</t>
  </si>
  <si>
    <t>6.</t>
  </si>
  <si>
    <t>6.1.</t>
  </si>
  <si>
    <t>6.2.</t>
  </si>
  <si>
    <t>7.</t>
  </si>
  <si>
    <t>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</si>
  <si>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а)</t>
  </si>
  <si>
    <t>б)</t>
  </si>
  <si>
    <t>в)</t>
  </si>
  <si>
    <t>г)</t>
  </si>
  <si>
    <t>регламенты оказания услуг и рассмотрения обращений заявителей и потребителей услуг, шт.</t>
  </si>
  <si>
    <t>наличие положения о деятельности структурного подразделения по работе 
с заявителями и потребителями услуг
(наличие - 1, отсутствие - 0), шт.</t>
  </si>
  <si>
    <t>должностные инструкции сотрудников, обслуживающих заявителей и потребителей услуг, шт.</t>
  </si>
  <si>
    <t>1.2.</t>
  </si>
  <si>
    <t>3.1.</t>
  </si>
  <si>
    <t>4.1.</t>
  </si>
  <si>
    <t>7.1.</t>
  </si>
  <si>
    <t>8.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</si>
  <si>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</si>
  <si>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Соблюдение требований нормативных правовых актов по защите персональных данных потребителей услуг (заявителей), по критерию</t>
  </si>
  <si>
    <t>Отсутствие (наличие) нарушений требований законодательства Российской Федерации о государственном регулировании цен (тарифов), по критерию</t>
  </si>
  <si>
    <t>для физических лиц, включая индивидуальных предпринимателей, и юридических лиц - субъектов малого и среднего предпринимательства, дней</t>
  </si>
  <si>
    <t>для остальных потребителей услуг, дней</t>
  </si>
  <si>
    <t>2.4.</t>
  </si>
  <si>
    <t>2.5.</t>
  </si>
  <si>
    <t>2.6.</t>
  </si>
  <si>
    <t>3.2.</t>
  </si>
  <si>
    <t>5.2.</t>
  </si>
  <si>
    <t>N п/п</t>
  </si>
  <si>
    <t>Степень удовлетворения обращений потребителей услуг</t>
  </si>
  <si>
    <t>письменных опросов, шт. на 1000 потребителей услуг</t>
  </si>
  <si>
    <t>электронной связи через сеть Интернет, шт. на 1000 потребителей услуг</t>
  </si>
  <si>
    <t>* системы автоинформирования, 
шт. на 1000 потребителей услуг</t>
  </si>
  <si>
    <t>Индивидуальность подхода к потребителям услуг льготных категорий, по критерию</t>
  </si>
  <si>
    <t>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</si>
  <si>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Наличие единого телефонного номера для приема обращений потребителей услуг (наличие - 1, отсутствие - 0)</t>
  </si>
  <si>
    <t>Наличие информационно- справочной системы для автоматизации обработки обращений потребителей услуг, поступивших по телефону (наличие - 1, отсутствие - 0)</t>
  </si>
  <si>
    <t>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</si>
  <si>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Среднее время на подготовку и направление проекта договора на осуществление технологического присоединения заявителю, дней</t>
  </si>
  <si>
    <t>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</si>
  <si>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Среднее время, необходимое для оборудования точки поставки приборами учета с момента подачи заявления потребителем услуг:</t>
  </si>
  <si>
    <t>Отсутствие (наличие) нарушений требований антимонопольного законодательства Российской Федерации, по критерию</t>
  </si>
  <si>
    <t>Соблюдение требований нормативных правовых актов Российской Федерации по поддержанию качества электрической энергии, по критерию</t>
  </si>
  <si>
    <t>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</si>
  <si>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Наличие взаимодействия с потребителями услуг при выводе оборудования в ремонт и (или) из эксплуатации</t>
  </si>
  <si>
    <t>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</si>
  <si>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</si>
  <si>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</si>
  <si>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в процентах от общего количества поступивших обращений</t>
  </si>
  <si>
    <t>Количество реализованных изменений в деятельности организации, направленных на повышение качества обслуживания потребителей услуг, шт.</t>
  </si>
  <si>
    <t>Средняя продолжительность времени принятия мер по результатам обращения потребителя услуг, дней</t>
  </si>
  <si>
    <r>
      <t>И</t>
    </r>
    <r>
      <rPr>
        <b/>
        <vertAlign val="subscript"/>
        <sz val="14"/>
        <rFont val="Times New Roman"/>
        <family val="1"/>
      </rPr>
      <t>с</t>
    </r>
    <r>
      <rPr>
        <b/>
        <sz val="14"/>
        <rFont val="Times New Roman"/>
        <family val="1"/>
      </rPr>
      <t xml:space="preserve"> </t>
    </r>
  </si>
  <si>
    <t xml:space="preserve">Ин </t>
  </si>
  <si>
    <t>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</si>
  <si>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 xml:space="preserve">к приказу филиала ОАО "МРСК Северо-Запада" </t>
  </si>
  <si>
    <t xml:space="preserve">Исходная информация для определения </t>
  </si>
  <si>
    <t>параметров (критериев) надежности  и качества оказания услуг</t>
  </si>
  <si>
    <t>Примечание</t>
  </si>
  <si>
    <t>2009 год (факт)</t>
  </si>
  <si>
    <t>2010 год                    (9 мес.факт)</t>
  </si>
  <si>
    <t>Общее количество поступивших обращений, кроме физических лиц</t>
  </si>
  <si>
    <t>( табл.2.1)</t>
  </si>
  <si>
    <t>x</t>
  </si>
  <si>
    <t xml:space="preserve">Количество структурных подразделений по работе с заявителями и потребителями услуг </t>
  </si>
  <si>
    <t>Общее количество структурных подразделений</t>
  </si>
  <si>
    <t>наличие положения о деятельности структурного подразделения по работе с заявителями и потребителями услуг, шт.(наличие - 1, отсутствие - 0)</t>
  </si>
  <si>
    <t>( табл.2.2)</t>
  </si>
  <si>
    <t>Количество обращений потребителей услуг с указанием на ненадлежащее качество электрической энергии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</si>
  <si>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</t>
  </si>
  <si>
    <t>( табл.2.3)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</si>
  <si>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</si>
  <si>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</t>
  </si>
  <si>
    <t>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</t>
  </si>
  <si>
    <t>Оперативноть реагирования на обращения потребителей услуг:</t>
  </si>
  <si>
    <t>Руководитель подразделения</t>
  </si>
  <si>
    <t xml:space="preserve">* </t>
  </si>
  <si>
    <t>Документы филиала:</t>
  </si>
  <si>
    <t>Документы ОАО «МРСК Северо-Запада»:</t>
  </si>
  <si>
    <t>1. Стандарт обслуживания клиентов ОАО «МРСК Северо-Запада» (2008)</t>
  </si>
  <si>
    <t>2. Регламент о порядке регистрации и рассмотрения обращений (жалоб) потребителей (2008)</t>
  </si>
  <si>
    <t>3. Правила поведения сотрудников при очном, заочном и интерактивном обслуживании клиентов (2008)</t>
  </si>
  <si>
    <t>4. Положение о дополнительных платных услугах, оказываемых юридическим и физическим лицам в центрах обслуживания клиентов ОАО «МРСК Северо-Запада» (2008)</t>
  </si>
  <si>
    <t>5. Стандарт: Анализ и оценка удовлетворенности потребителей (2010)</t>
  </si>
  <si>
    <t>Департамент транспорта электроэнергии</t>
  </si>
  <si>
    <t>Соблюдение сроков по процедурам взаимодействия с потребителями услуг (заявителями):</t>
  </si>
  <si>
    <t xml:space="preserve">Количество случаев отказа от  заключения и случаев расторжения потребителем услуг договоров оказания услуг по передаче электрической энергии </t>
  </si>
  <si>
    <t>Показатель уровня надежности</t>
  </si>
  <si>
    <t>Форма 1.1</t>
  </si>
  <si>
    <t>Количество точек присоединения потребителей услуг к электрической сети электросетевой организации, шт.
час.</t>
  </si>
  <si>
    <t>1. Потребители - юридические лица и инд.жилые дома.                     2. С сентября 2010 искл. точки поставки в р-нах ДЭС</t>
  </si>
  <si>
    <t>показатель уровня надежности</t>
  </si>
  <si>
    <t>Без учёта технологических нарушений на объектах электросетевой организации, имеющие продолжительность меньше времени АПВ и АВР</t>
  </si>
  <si>
    <t>Акт расследования</t>
  </si>
  <si>
    <t>Факт 2009 года</t>
  </si>
  <si>
    <t xml:space="preserve">Факт 2010 года  (факт 9  мес) </t>
  </si>
  <si>
    <t>Управление правового обеспечения</t>
  </si>
  <si>
    <t>Общее число потребителей, в пользу которых было вынесено судебное решение, или возмещение было произведено во внесудебном порядке</t>
  </si>
  <si>
    <t>2010 год                        (9 мес.факт)</t>
  </si>
  <si>
    <t>Отдел технологического присоединения</t>
  </si>
  <si>
    <t>Общее количество поступивших заявок на технологическое присоединение</t>
  </si>
  <si>
    <t>Диспетчерская служба</t>
  </si>
  <si>
    <r>
      <t>П</t>
    </r>
    <r>
      <rPr>
        <b/>
        <sz val="8"/>
        <rFont val="Times New Roman"/>
        <family val="1"/>
      </rPr>
      <t>тпр</t>
    </r>
  </si>
  <si>
    <t xml:space="preserve">  - число заявок на технологическое присоединение, поданных заявителями в соответствии с требованиями нормативных правовых актов в соответствующий расчетный период регулирования, шт.</t>
  </si>
  <si>
    <t xml:space="preserve"> - число направленных по указанным заявкам проектов договоров на осуществление технологического присоединения в соответствии с установленным порядком заключения договора на осуществление технологического присоединения, шт.</t>
  </si>
  <si>
    <t xml:space="preserve"> - число проектов договоров на осуществление технологического присоединения по указанным заявкам, направленных с нарушением установленных сроков, шт.</t>
  </si>
  <si>
    <t xml:space="preserve"> "Колэнерго"  от "____"_______20___ №______</t>
  </si>
  <si>
    <t>фактическое
(Ф)</t>
  </si>
  <si>
    <t>Зависимость</t>
  </si>
  <si>
    <t>Общее количество обращений потребителей услуг в Филиал "Колэнерго"</t>
  </si>
  <si>
    <t>Возможность личного приема заявителей и потребителей услуг уполномоченными должностными лицами Филиала "Колэнерго"</t>
  </si>
  <si>
    <t>Количество утвержденных Филиалом "Колэнерго" в установленном порядке организационно-распорядительных документов по вопросам работы с заявителями и потребителями услуг:</t>
  </si>
  <si>
    <t>утвержденные Филиалом "Колэнерго" в установленном порядке формы отчетности о работе с заявителями и потребителями услуг, шт.</t>
  </si>
  <si>
    <t>Наличие телефонной связи для обращений потребителей услуг к уполномоченным должностным лицам Филиала "Колэнерго":</t>
  </si>
  <si>
    <t>Наличие в сети Интернет сайта Филиала "Колэнерго" с возможностью обмена информацией с потребителями услуг посредством электронной почты (наличие - 1, отсутствие - 0)</t>
  </si>
  <si>
    <t xml:space="preserve">Общее количество обращений потребителей услуг о проведении консультаций по порядку обжалования действий (бездействия) Филиала "Колэнерго" в ходе исполнения своих функций </t>
  </si>
  <si>
    <t>Степень полноты, актуальности и достоверности предоставляемой потребителям услуг информации о деятельности Филиала "Колэнерго":</t>
  </si>
  <si>
    <t xml:space="preserve">Общее количество обращений потребителей услуг о проведении консультаций по вопросам деятельности Филиала "Колэнерго" </t>
  </si>
  <si>
    <t>Количество обращений потребителей услуг с указанием на отсутствие необходимой информации, которая должна быть раскрыта Филиалом "Колэнерго" в соответствии с нормативными правовыми актами</t>
  </si>
  <si>
    <t>Количество обращений потребителей услуг с указанием на несогласие введения предлагаемых Филиалом "Колэнерго" графиков вывода электросетевого оборудования в ремонт и (или) из эксплуатации</t>
  </si>
  <si>
    <t>Наличие структурного подразделения Филиала "Колэнерго" по рассмотрению, обработке и принятию мер по обращениям потребителей услуг (наличие - 1, отсутствие - 0)</t>
  </si>
  <si>
    <t>Количество обращений потребителей услуг с указанием на ненадлежащее качество услуг, оказываемых Филиалом "Колэнерго", поступивших в соответствующий контролирующий орган исполнительной власти (Ростехнадзор, Роспотребнадзор)</t>
  </si>
  <si>
    <t>Количество отзывов и предложений по вопросам деятельности Филиала "Колэнерго", поступивших через обратную связь</t>
  </si>
  <si>
    <r>
      <t xml:space="preserve">Взаимодействие Филиала "Колэнерго" с потребителями услуг с целью получения информации о качестве обслуживания, реализованное посредством письменных опросов, шт. </t>
    </r>
    <r>
      <rPr>
        <sz val="10"/>
        <color indexed="10"/>
        <rFont val="Times New Roman"/>
        <family val="1"/>
      </rPr>
      <t>на 1000 потребителей услуг</t>
    </r>
  </si>
  <si>
    <t>Взаимодействие Филиала "Колэнерго" с потребителями услуг с целью получения информации о качестве обслуживания, реализованное посредством электронной связи через сеть Интернет, шт. на 1000 потребителей услуг</t>
  </si>
  <si>
    <t>Взаимодействие Филиала "Колэнерго" с потребителями услуг с целью получения информации о качестве обслуживания, реализованное посредством системы автоинформирования, шт. на 1000 потребителей услуг</t>
  </si>
  <si>
    <t>2. Порядок взаимодействия подразделений ИА и ПО в процессе организации ТП энергопринимающих устройств к эл. сетям (2010)</t>
  </si>
  <si>
    <t>1. Регламент взаимодействия подразделений ИА и ПО филиала ОАО «МРСК Северо-Запада» «Колэнерго» в процессе организации ТП энергопринимающих устройств (энергетических установок) к эл. сетям (2009)</t>
  </si>
  <si>
    <t>Среднее время на выполнение относящейся к Филиалу "Колэнерго" части технических условий по договору на осуществление технологического присоединения, дней</t>
  </si>
  <si>
    <t>Количество установленных вступившим в законную силу решением антимонопольного органа и (или) суда нарушений Филиалом "Колэнерго" требований антимонопольного законодательства Российской Федерации, в том числе, по фактам дискриминации потребителей услуг по доступу к услугам Филиала "Колэнерго", а также по порядку оказания этих услуг</t>
  </si>
  <si>
    <t>Количество установленных вступившим в законную силу решением антимонопольного органа и (или) суда нарушений Филиалом "Колэнерго" требований в части государственного регулирования цен (тарифов)</t>
  </si>
  <si>
    <t>Оперативность возмещения убытков потребителям услуг при несоблюдении Филиалом "Колэнерго" обязательств, предусмотренных нормативными правовыми актами и договорами:</t>
  </si>
  <si>
    <t>Средняя продолжительность времени на принятие мер по возмещению потребителю услуг убытков с момента поступления исполнительного документа в Филиал "Колэнерго", месяцев</t>
  </si>
  <si>
    <t>Количество потребителей услуг, получивших возмещение убытков, возникших в результате неисполнения (ненадлежащего исполнения) Филиалом "Колэнерго" своих обязательств  (по судебным решениям)</t>
  </si>
  <si>
    <r>
      <t xml:space="preserve"> "Колэнерго"  от "</t>
    </r>
    <r>
      <rPr>
        <u/>
        <sz val="11"/>
        <rFont val="Times New Roman"/>
        <family val="1"/>
      </rPr>
      <t xml:space="preserve">   08  </t>
    </r>
    <r>
      <rPr>
        <sz val="11"/>
        <rFont val="Times New Roman"/>
        <family val="1"/>
      </rPr>
      <t>"</t>
    </r>
    <r>
      <rPr>
        <u/>
        <sz val="11"/>
        <rFont val="Times New Roman"/>
        <family val="1"/>
      </rPr>
      <t xml:space="preserve"> ноября  </t>
    </r>
    <r>
      <rPr>
        <sz val="11"/>
        <rFont val="Times New Roman"/>
        <family val="1"/>
      </rPr>
      <t>2010  № 300</t>
    </r>
  </si>
  <si>
    <r>
      <t xml:space="preserve"> "Колэнерго"  от "</t>
    </r>
    <r>
      <rPr>
        <u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08 " </t>
    </r>
    <r>
      <rPr>
        <u/>
        <sz val="11"/>
        <rFont val="Times New Roman"/>
        <family val="1"/>
      </rPr>
      <t xml:space="preserve">ноября  </t>
    </r>
    <r>
      <rPr>
        <sz val="11"/>
        <rFont val="Times New Roman"/>
        <family val="1"/>
      </rPr>
      <t xml:space="preserve"> 2010  № 300</t>
    </r>
  </si>
  <si>
    <t xml:space="preserve"> "Колэнерго"  от "  08  "  ноября 2010  № 300</t>
  </si>
  <si>
    <t xml:space="preserve"> "Колэнерго"  от " 08 " ноября 2010  № 300</t>
  </si>
  <si>
    <t>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Филиала "Колэнерго":</t>
  </si>
  <si>
    <t>(решение АСМО от 09.06.2010 о взыскании с ОАО "МРСК Северо-Запада" в пользу ОАО "Электротранспорт" убытков в сумме 13 167,35 руб. Постановлением 13 ААС от 29.09.2010 решение суда оставлено без изменения)</t>
  </si>
  <si>
    <t>Количество обращений потребителей услуг с указанием на ненадлежащее качество услуг, оказываемых Филиалом "Колэнерго", поступивших в соответствующий контролирующий орган исполнительной власти (УФАС по Мурманской области)</t>
  </si>
  <si>
    <t>Отдел по организации работы с клиентами</t>
  </si>
  <si>
    <t xml:space="preserve"> Подразделение надежности и производственного контроля</t>
  </si>
  <si>
    <t>Общее количество заключенных Филиалом "Колэнерго" договоров с потребителями услуг (заявителями), кроме физических лиц</t>
  </si>
  <si>
    <t>Данные по ДТЭ филиала "Колэнерго"</t>
  </si>
  <si>
    <t>ООО "Мурманская судоверфь" расторжение договора в 2010 г. в связи с переходом с "котла низ" в "котел верх"</t>
  </si>
  <si>
    <t>Наименование</t>
  </si>
  <si>
    <t>№ формулы Методических указаний</t>
  </si>
  <si>
    <t> -</t>
  </si>
  <si>
    <t>Форма 4.1 – Показатели уровня надежности и уровня качества оказываемых услуг электросетевой организации</t>
  </si>
  <si>
    <r>
      <t>1.</t>
    </r>
    <r>
      <rPr>
        <sz val="7"/>
        <rFont val="Times New Roman"/>
        <family val="1"/>
      </rPr>
      <t/>
    </r>
  </si>
  <si>
    <t>(1)</t>
  </si>
  <si>
    <t>2. </t>
  </si>
  <si>
    <r>
      <t>3.</t>
    </r>
    <r>
      <rPr>
        <sz val="7"/>
        <rFont val="Times New Roman"/>
        <family val="1"/>
      </rPr>
      <t/>
    </r>
  </si>
  <si>
    <t>4. </t>
  </si>
  <si>
    <r>
      <t>Плановое значение показателя  П</t>
    </r>
    <r>
      <rPr>
        <vertAlign val="subscript"/>
        <sz val="11"/>
        <rFont val="Times New Roman"/>
        <family val="1"/>
      </rPr>
      <t>п</t>
    </r>
    <r>
      <rPr>
        <sz val="11"/>
        <rFont val="Times New Roman"/>
        <family val="1"/>
      </rPr>
      <t>,  П</t>
    </r>
    <r>
      <rPr>
        <vertAlign val="superscript"/>
        <sz val="11"/>
        <rFont val="Times New Roman"/>
        <family val="1"/>
      </rPr>
      <t>пл</t>
    </r>
    <r>
      <rPr>
        <vertAlign val="subscript"/>
        <sz val="11"/>
        <rFont val="Times New Roman"/>
        <family val="1"/>
      </rPr>
      <t>п</t>
    </r>
  </si>
  <si>
    <t>5. </t>
  </si>
  <si>
    <r>
      <t>6.</t>
    </r>
    <r>
      <rPr>
        <sz val="7"/>
        <rFont val="Times New Roman"/>
        <family val="1"/>
      </rPr>
      <t/>
    </r>
  </si>
  <si>
    <r>
      <t>7.</t>
    </r>
    <r>
      <rPr>
        <sz val="7"/>
        <rFont val="Times New Roman"/>
        <family val="1"/>
      </rPr>
      <t/>
    </r>
  </si>
  <si>
    <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</rPr>
      <t>над</t>
    </r>
  </si>
  <si>
    <t>п.5.1 Методических указаний</t>
  </si>
  <si>
    <r>
      <t>8.</t>
    </r>
    <r>
      <rPr>
        <sz val="7"/>
        <rFont val="Times New Roman"/>
        <family val="1"/>
      </rPr>
      <t/>
    </r>
  </si>
  <si>
    <t>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</si>
  <si>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Количество утвержденных 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</si>
  <si>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</si>
  <si>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Наличие телефонной связи для обращений потребителей услуг к уполномоченным должностным лицам территориальной сетевой организации</t>
  </si>
  <si>
    <t>Наличие в сети Интернет сайта  территориальной сетевой организациеи с возможностью обмена информацией с потребителями услуг посредством электронной почты (наличие - 1, отсутствие - 0)</t>
  </si>
  <si>
    <t>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</si>
  <si>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</si>
  <si>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</si>
  <si>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- всего</t>
  </si>
  <si>
    <t>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присоединения, дней</t>
  </si>
  <si>
    <t>Соблюдение сроков по процедурам взаимодействия с потребителями услуг (заявителями) - всего</t>
  </si>
  <si>
    <t>Количество случаев отказа от 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</si>
  <si>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</si>
  <si>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</si>
  <si>
    <t>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</si>
  <si>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Приложение № 3</t>
  </si>
  <si>
    <t>Приложение № 4</t>
  </si>
  <si>
    <t>ИСПОЛЬЗУЕМЫЕ ДЛЯ РАСЧЕТА ЗНАЧЕНИЯ ПОКАЗАТЕЛЯ УРОВНЯ
КАЧЕСТВА ОКАЗЫВАЕМЫХ УСЛУГ ОРГАНИЗАЦИИ ПО УПРАВЛЕНИЮ
ЕДИНОЙ (НАЦИОНАЛЬНОЙ) ОБЩЕРОССИЙСКОЙ ЭЛЕКТРИЧЕСКОЙ СЕТЬЮ</t>
  </si>
  <si>
    <t>ФОРМА,</t>
  </si>
  <si>
    <t>ИСПОЛЬЗУЕМАЯ ДЛЯ РАСЧЕТА ОБОБЩЕННОГО ПОКАЗАТЕЛЯ
 УРОВНЯ НАДЕЖНОСТИ И КАЧЕСТВА ОКАЗЫВАЕМЫХ УСЛУГ</t>
  </si>
  <si>
    <t>Итого:</t>
  </si>
  <si>
    <t>Аварийные отключения январь</t>
  </si>
  <si>
    <t>Аварийные отключения февраль</t>
  </si>
  <si>
    <t>Аварийные отключения март</t>
  </si>
  <si>
    <t>Аварийные отключения апрель</t>
  </si>
  <si>
    <t>Аварийные отключения май</t>
  </si>
  <si>
    <t>Аварийные отключения июнь</t>
  </si>
  <si>
    <t>Аварийные отключения июль</t>
  </si>
  <si>
    <t>Аварийные отключения август</t>
  </si>
  <si>
    <t>Аварийные отключения сентябрь</t>
  </si>
  <si>
    <t>Аварийные отключения октябрь</t>
  </si>
  <si>
    <t>Аварийные отключения декабрь</t>
  </si>
  <si>
    <t>0</t>
  </si>
  <si>
    <t>Директор</t>
  </si>
  <si>
    <r>
      <t>Показатель уровня качества осуществляемого технологического присоединения, П</t>
    </r>
    <r>
      <rPr>
        <vertAlign val="subscript"/>
        <sz val="11"/>
        <rFont val="Times New Roman"/>
        <family val="1"/>
      </rPr>
      <t>тпр</t>
    </r>
  </si>
  <si>
    <t>(2.1)</t>
  </si>
  <si>
    <r>
      <t>Показатель уровня качества обслуживания потребителей услуг территориальными сетевыми организациями, (П</t>
    </r>
    <r>
      <rPr>
        <vertAlign val="subscript"/>
        <sz val="11"/>
        <rFont val="Times New Roman"/>
        <family val="1"/>
      </rPr>
      <t>тсо</t>
    </r>
    <r>
      <rPr>
        <sz val="11"/>
        <rFont val="Times New Roman"/>
        <family val="1"/>
      </rPr>
      <t>)</t>
    </r>
  </si>
  <si>
    <t>(3.2)</t>
  </si>
  <si>
    <t>(4)</t>
  </si>
  <si>
    <r>
      <t xml:space="preserve">Плановое значение показателя </t>
    </r>
    <r>
      <rPr>
        <sz val="11"/>
        <color indexed="10"/>
        <rFont val="Times New Roman"/>
        <family val="1"/>
        <charset val="204"/>
      </rPr>
      <t>П</t>
    </r>
    <r>
      <rPr>
        <vertAlign val="subscript"/>
        <sz val="11"/>
        <color indexed="10"/>
        <rFont val="Times New Roman"/>
        <family val="1"/>
        <charset val="204"/>
      </rPr>
      <t>тпр</t>
    </r>
    <r>
      <rPr>
        <sz val="11"/>
        <color indexed="10"/>
        <rFont val="Times New Roman"/>
        <family val="1"/>
        <charset val="204"/>
      </rPr>
      <t>,</t>
    </r>
    <r>
      <rPr>
        <sz val="11"/>
        <rFont val="Times New Roman"/>
        <family val="1"/>
      </rPr>
      <t xml:space="preserve">  П</t>
    </r>
    <r>
      <rPr>
        <vertAlign val="superscript"/>
        <sz val="11"/>
        <rFont val="Times New Roman"/>
        <family val="1"/>
      </rPr>
      <t>пл</t>
    </r>
    <r>
      <rPr>
        <vertAlign val="subscript"/>
        <sz val="11"/>
        <rFont val="Times New Roman"/>
        <family val="1"/>
      </rPr>
      <t>тпртпр</t>
    </r>
  </si>
  <si>
    <r>
      <t xml:space="preserve">Плановое значение показателя </t>
    </r>
    <r>
      <rPr>
        <sz val="11"/>
        <color indexed="10"/>
        <rFont val="Times New Roman"/>
        <family val="1"/>
        <charset val="204"/>
      </rPr>
      <t xml:space="preserve">  П</t>
    </r>
    <r>
      <rPr>
        <vertAlign val="subscript"/>
        <sz val="11"/>
        <color indexed="10"/>
        <rFont val="Times New Roman"/>
        <family val="1"/>
        <charset val="204"/>
      </rPr>
      <t>тсо</t>
    </r>
    <r>
      <rPr>
        <sz val="11"/>
        <color indexed="10"/>
        <rFont val="Times New Roman"/>
        <family val="1"/>
        <charset val="204"/>
      </rPr>
      <t>,</t>
    </r>
    <r>
      <rPr>
        <sz val="11"/>
        <rFont val="Times New Roman"/>
        <family val="1"/>
      </rPr>
      <t xml:space="preserve">  П</t>
    </r>
    <r>
      <rPr>
        <vertAlign val="superscript"/>
        <sz val="11"/>
        <rFont val="Times New Roman"/>
        <family val="1"/>
      </rPr>
      <t>пл</t>
    </r>
    <r>
      <rPr>
        <vertAlign val="subscript"/>
        <sz val="11"/>
        <rFont val="Times New Roman"/>
        <family val="1"/>
      </rPr>
      <t>тсотсо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</si>
  <si>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</rPr>
      <t>кач1</t>
    </r>
    <r>
      <rPr>
        <sz val="11"/>
        <rFont val="Times New Roman"/>
        <family val="1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</si>
  <si>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</rPr>
      <t>кач2</t>
    </r>
    <r>
      <rPr>
        <sz val="11"/>
        <rFont val="Times New Roman"/>
        <family val="1"/>
      </rPr>
      <t xml:space="preserve"> (для территориальной сетевой организации)</t>
    </r>
  </si>
  <si>
    <t>2. коэффициент значимости показателя уровня надежности оказываемых услуг, бета1</t>
  </si>
  <si>
    <t>3. коэффициент значимости показателя уровня надежности оказываемых услуг, бета2</t>
  </si>
  <si>
    <r>
      <t>4. оценка достижения показателя уровня надежности оказываемых услуг, К</t>
    </r>
    <r>
      <rPr>
        <vertAlign val="subscript"/>
        <sz val="12"/>
        <rFont val="Times New Roman"/>
        <family val="1"/>
      </rPr>
      <t>над</t>
    </r>
  </si>
  <si>
    <t>пп.5.1</t>
  </si>
  <si>
    <r>
      <t>5. оценка достижения показателя уровня надежности оказываемых услуг, К</t>
    </r>
    <r>
      <rPr>
        <vertAlign val="subscript"/>
        <sz val="12"/>
        <rFont val="Times New Roman"/>
        <family val="1"/>
      </rPr>
      <t>кач1</t>
    </r>
  </si>
  <si>
    <r>
      <t>6. оценка достижения показателя уровня надежности оказываемых услуг, К</t>
    </r>
    <r>
      <rPr>
        <vertAlign val="subscript"/>
        <sz val="12"/>
        <rFont val="Times New Roman"/>
        <family val="1"/>
      </rPr>
      <t>кач2</t>
    </r>
    <r>
      <rPr>
        <sz val="10"/>
        <rFont val="Arial Cyr"/>
        <charset val="204"/>
      </rPr>
      <t/>
    </r>
  </si>
  <si>
    <t>Наименование структурной единицы электросетевой сетевой организации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</si>
  <si>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</si>
  <si>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</si>
  <si>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</si>
  <si>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Количество точек поставки, по которым произошло прекращение передачи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</si>
  <si>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</si>
  <si>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минуты, ГГГГ.ММ.ДД)</t>
  </si>
  <si>
    <t>Время и дата устранения технологического нарушения на объектах данной сетевой организации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</si>
  <si>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</si>
  <si>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</si>
  <si>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Ссумарный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</si>
  <si>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</si>
  <si>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</si>
  <si>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</si>
  <si>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</si>
  <si>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</si>
  <si>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</si>
  <si>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</si>
  <si>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надежности</t>
  </si>
  <si>
    <t>2 категории надежности</t>
  </si>
  <si>
    <t>3 категории надежности</t>
  </si>
  <si>
    <t>С максимальной мощностью до 150 кВт</t>
  </si>
  <si>
    <t>С максимальной мощностью от 150 до 670 кВт</t>
  </si>
  <si>
    <t>С максимальной мощностью свыше 670 кВт</t>
  </si>
  <si>
    <t>Всего (сумма граф 17-21)</t>
  </si>
  <si>
    <t>полное</t>
  </si>
  <si>
    <t>частичное</t>
  </si>
  <si>
    <t>Журнал отключений</t>
  </si>
  <si>
    <t>Наименование составляющей показателя</t>
  </si>
  <si>
    <t>Метод определения</t>
  </si>
  <si>
    <t>Максимальное количество потребителей услуг по передаче электрической энергии (включая потребителей электрической энергии, обслуживаемых энергосбытовыми организациями (гарантирующими поставщиками) энергопринимающие устройства которых непосредственно присоединены к объектам электросетевого хозяйства сетевой организации), обслуживаемых электросетевой организацией в рамках расчетного периода, шт.</t>
  </si>
  <si>
    <t>Максимальное количество потребителей электроэнергии обслуживаемых электросетевой организацией в рамках расчетного периода (включая потребителей электрической энергии, обслуживаемых энергосбытовыми организациями (гарантирующими поставщиками) энергопринимающие устройства которых непосредственно присоединены к объектам электросетевого хозяйства сетевой организации), шт.</t>
  </si>
  <si>
    <t>Максимальное за расчетный период регулирования число точек поставки электросетевой организации, шт.</t>
  </si>
  <si>
    <t>Средняя продолжительность нарушения электроснабжения потребителей (П), час</t>
  </si>
  <si>
    <t>Средняя частота прерывания электроснабжения потребителей (П), шт</t>
  </si>
  <si>
    <t>МУПП "Энергетик"</t>
  </si>
  <si>
    <t>Якунин В.Н.</t>
  </si>
  <si>
    <t>Аварийные отключения ноябрь</t>
  </si>
  <si>
    <t>Директор                                                                                          Якунин В.Н.</t>
  </si>
  <si>
    <t>Павловское МУПП "Энергетик"</t>
  </si>
  <si>
    <t>Директор                                 Якунин В.Н.</t>
  </si>
  <si>
    <t>Директор                                Якунин В.Н.</t>
  </si>
  <si>
    <t>Павловского МУПП "Энергетик"</t>
  </si>
  <si>
    <t>7. обобщенный показатель уровня надежности и качества оказываемых услуг, Коб</t>
  </si>
  <si>
    <t>Форма 1.1 - Журнал учета текущей информации о прекращении передачи 
электрической энергии для потребителей услуг электросетевой организации за 2015  год</t>
  </si>
  <si>
    <t>ПС</t>
  </si>
  <si>
    <t>КЛ-10 №11 П2</t>
  </si>
  <si>
    <t>КЛ-10 №13 П2</t>
  </si>
  <si>
    <t>ВЛ-10 №5 П2</t>
  </si>
  <si>
    <t>ВЛ-10 №4 П2</t>
  </si>
  <si>
    <t>ВЛ-10 №5 П1</t>
  </si>
  <si>
    <t>КЛ-10 №14 П2</t>
  </si>
  <si>
    <t>КЛ-10 №10 П2</t>
  </si>
  <si>
    <t>ВЛ-10 №7 П2</t>
  </si>
  <si>
    <t>КЛ-10 №8 П2</t>
  </si>
  <si>
    <r>
      <t xml:space="preserve">Причина прекращения передачи электрической энергии </t>
    </r>
    <r>
      <rPr>
        <sz val="12"/>
        <color indexed="10"/>
        <rFont val="Times New Roman"/>
        <family val="1"/>
        <charset val="204"/>
      </rPr>
      <t>(1/0)</t>
    </r>
  </si>
  <si>
    <r>
      <t xml:space="preserve">Признак АПВ </t>
    </r>
    <r>
      <rPr>
        <sz val="12"/>
        <color indexed="10"/>
        <rFont val="Times New Roman"/>
        <family val="1"/>
        <charset val="204"/>
      </rPr>
      <t>(1/0)</t>
    </r>
  </si>
  <si>
    <r>
      <t xml:space="preserve">Признак АВР </t>
    </r>
    <r>
      <rPr>
        <sz val="12"/>
        <color indexed="10"/>
        <rFont val="Times New Roman"/>
        <family val="1"/>
        <charset val="204"/>
      </rPr>
      <t>(1/0)</t>
    </r>
  </si>
  <si>
    <t>58</t>
  </si>
  <si>
    <t>Форма 8.1. – Журнал учета данных первичной информации по всем прекращениям передачи электрической энергии произошедших на объектах Павловского МУПП "Энергетик" за 2015 год.</t>
  </si>
  <si>
    <t>Форма 3.3 - Отчетные данные для расчета значения
          показателя соблюдения антимонопольного законодательства
               при технологическом присоединении заявителей
                к электрическим сетям сетевой организации,                            
 в период 2015г</t>
  </si>
  <si>
    <t>Форма 3.1 - Отчетные данные для расчета значения
        показателя качества рассмотрения заявок на технологическое
                    присоединение к сети 
, в период 2015г</t>
  </si>
  <si>
    <t xml:space="preserve">ФОРМЫ,
ИСПОЛЬЗУЕМЫЕ ДЛЯ РАСЧЕТА ЗНАЧЕНИЙ ПОКАЗАТЕЛЕЙ УРОВНЯ
КАЧЕСТВА ОКАЗЫВАЕМЫХ УСЛУГ
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</si>
  <si>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(Nзаяв тпр)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</si>
  <si>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шт.(N нс  заяв тпр)</t>
  </si>
  <si>
    <t>Показатель качества рассмотрения заявок на технологическое присоединение к сети(П заяв тпр)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</si>
  <si>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(Nнс сд тпр )</t>
  </si>
  <si>
    <t>Показатель качества исполнения договоров об осуществлении технологического присоединения заявителей к сети (П нс тпр)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</si>
  <si>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( Nнтпр)</t>
  </si>
  <si>
    <t>Общее число заявок на технологическое присоединение к сети, поданных заявителями в соответствующий расчетный период, десятки шт. ( Nочз тпр)</t>
  </si>
  <si>
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 П нпа тпр)</t>
  </si>
  <si>
    <t>МУПП "Энергетик",отчётный период 2015</t>
  </si>
  <si>
    <t>Павловское МУПП "Энергетик",отчётный период 2015</t>
  </si>
  <si>
    <r>
      <t>Итого по индикатору 
информативности</t>
    </r>
    <r>
      <rPr>
        <b/>
        <sz val="11"/>
        <rFont val="Times New Roman"/>
        <family val="1"/>
        <charset val="204"/>
      </rPr>
      <t>(Ин)</t>
    </r>
  </si>
  <si>
    <r>
      <t xml:space="preserve">Итого по индикатору 
исполнительности </t>
    </r>
    <r>
      <rPr>
        <b/>
        <sz val="11"/>
        <rFont val="Times New Roman"/>
        <family val="1"/>
        <charset val="204"/>
      </rPr>
      <t>(Ис)</t>
    </r>
  </si>
  <si>
    <r>
      <t xml:space="preserve">Итого по индикатору результативность обратной связи </t>
    </r>
    <r>
      <rPr>
        <b/>
        <sz val="11"/>
        <rFont val="Times New Roman"/>
        <family val="1"/>
        <charset val="204"/>
      </rPr>
      <t>(Рс)</t>
    </r>
  </si>
  <si>
    <t>1</t>
  </si>
  <si>
    <t>,период отчёта 2015г</t>
  </si>
  <si>
    <t>Форма 4.2 - Расчет обобщенного показателя уровня надежности и качества оказываемых услуг Павловское МУПП "Энергетик",период отчёта 2015</t>
  </si>
  <si>
    <r>
      <t>9.</t>
    </r>
    <r>
      <rPr>
        <sz val="7"/>
        <rFont val="Times New Roman"/>
        <family val="1"/>
      </rPr>
      <t/>
    </r>
  </si>
  <si>
    <t>Показатель</t>
  </si>
  <si>
    <t>Показатель уровня качества осуществляемого технологического присоединения (Птпр)</t>
  </si>
  <si>
    <t>Показатель уровня качества обслуживания потребителей услуг территориальными сетевыми организациями 
(Птсо)</t>
  </si>
  <si>
    <t>Описание (обоснование)</t>
  </si>
  <si>
    <t>Значение показателя,годы:</t>
  </si>
  <si>
    <t>Форма 1.3 - Предложения электросетевой организации по плановым значениям показателей надежности и качества услуг на каждый расчетный период регулирования 
в пределах долгосрочного периода регулирования</t>
  </si>
  <si>
    <t>отчётный период 2015</t>
  </si>
  <si>
    <t>Показатель средней продолжительности прекращений передачи электрической энергии (Пп)</t>
  </si>
  <si>
    <t>Мероприятия, направленные на улучшение показателя</t>
  </si>
  <si>
    <t>Максимальное за отчётный период 2015 г. число точек присоединения</t>
  </si>
  <si>
    <t>Павловское МУПП "Энергетик",отчётный период 2015г</t>
  </si>
  <si>
    <t>Форма 8.3 – Расчет индикативного показателя уровня надежности оказываемых услуг территориальной сетевой организацией на основе средней продолжительности нарушения электроснабжения потребителей и средней частоты прерывания электроснабжения потребителей Павловского МУПП "Энергетик",отчётный период 2015 г</t>
  </si>
  <si>
    <t>Директор                                   В.Н.Якунин</t>
  </si>
  <si>
    <t>Директор         МУПП "Энергетик"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</si>
  <si>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(Nсд тпр)</t>
  </si>
  <si>
    <t>Форма 3.2 - Отчетные данные для расчета значения
         показателя качества исполнения договоров об осуществлении
                 технологического присоединения заявителей
                           к сети,  в период 2015г</t>
  </si>
  <si>
    <t>В.Н.Якунин</t>
  </si>
</sst>
</file>

<file path=xl/styles.xml><?xml version="1.0" encoding="utf-8"?>
<styleSheet xmlns="http://schemas.openxmlformats.org/spreadsheetml/2006/main">
  <numFmts count="10">
    <numFmt numFmtId="43" formatCode="_-* #,##0.00_р_._-;\-* #,##0.00_р_._-;_-* &quot;-&quot;??_р_._-;_-@_-"/>
    <numFmt numFmtId="164" formatCode="#,##0.000000"/>
    <numFmt numFmtId="165" formatCode="0.0000"/>
    <numFmt numFmtId="166" formatCode="[$-F400]h:mm:ss\ AM/PM"/>
    <numFmt numFmtId="167" formatCode="0.0%"/>
    <numFmt numFmtId="168" formatCode="#,##0.0000"/>
    <numFmt numFmtId="169" formatCode="#,##0.0"/>
    <numFmt numFmtId="170" formatCode="h:mm\ dd/mm/yy;@"/>
    <numFmt numFmtId="171" formatCode="_-* #,##0.000_р_._-;\-* #,##0.000_р_._-;_-* &quot;-&quot;??_р_._-;_-@_-"/>
    <numFmt numFmtId="172" formatCode="0.0"/>
  </numFmts>
  <fonts count="3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vertAlign val="subscript"/>
      <sz val="11"/>
      <name val="Times New Roman"/>
      <family val="1"/>
    </font>
    <font>
      <sz val="10"/>
      <name val="Arial Cyr"/>
      <charset val="204"/>
    </font>
    <font>
      <vertAlign val="superscript"/>
      <sz val="11"/>
      <name val="Times New Roman"/>
      <family val="1"/>
    </font>
    <font>
      <sz val="10"/>
      <name val="Times New Roman"/>
      <family val="1"/>
    </font>
    <font>
      <vertAlign val="subscript"/>
      <sz val="10"/>
      <name val="Times New Roman"/>
      <family val="1"/>
    </font>
    <font>
      <sz val="9"/>
      <color indexed="9"/>
      <name val="Times New Roman"/>
      <family val="1"/>
    </font>
    <font>
      <b/>
      <sz val="14"/>
      <name val="Times New Roman"/>
      <family val="1"/>
    </font>
    <font>
      <b/>
      <vertAlign val="subscript"/>
      <sz val="14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8"/>
      <color indexed="8"/>
      <name val="Arial Cyr"/>
      <charset val="204"/>
    </font>
    <font>
      <b/>
      <sz val="8"/>
      <name val="Times New Roman"/>
      <family val="1"/>
    </font>
    <font>
      <u/>
      <sz val="11"/>
      <name val="Times New Roman"/>
      <family val="1"/>
    </font>
    <font>
      <vertAlign val="subscript"/>
      <sz val="12"/>
      <name val="Times New Roman"/>
      <family val="1"/>
    </font>
    <font>
      <sz val="7"/>
      <name val="Times New Roman"/>
      <family val="1"/>
    </font>
    <font>
      <sz val="10"/>
      <color indexed="10"/>
      <name val="Times New Roman"/>
      <family val="1"/>
    </font>
    <font>
      <sz val="8"/>
      <name val="Arial Cyr"/>
      <charset val="204"/>
    </font>
    <font>
      <sz val="14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bscript"/>
      <sz val="11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22">
    <xf numFmtId="0" fontId="0" fillId="0" borderId="0" xfId="0"/>
    <xf numFmtId="0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3" xfId="0" applyNumberFormat="1" applyFont="1" applyBorder="1" applyAlignment="1">
      <alignment horizontal="centerContinuous" vertical="center" wrapText="1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Continuous" vertical="top"/>
    </xf>
    <xf numFmtId="0" fontId="2" fillId="0" borderId="1" xfId="0" applyNumberFormat="1" applyFont="1" applyBorder="1" applyAlignment="1">
      <alignment horizontal="centerContinuous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Continuous" vertical="top"/>
    </xf>
    <xf numFmtId="0" fontId="4" fillId="0" borderId="0" xfId="0" applyFont="1" applyAlignment="1">
      <alignment horizontal="centerContinuous"/>
    </xf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10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3" fontId="2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top"/>
    </xf>
    <xf numFmtId="0" fontId="3" fillId="0" borderId="0" xfId="0" applyFont="1" applyFill="1" applyAlignment="1">
      <alignment horizontal="centerContinuous" vertical="top"/>
    </xf>
    <xf numFmtId="0" fontId="8" fillId="0" borderId="1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11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0" borderId="8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left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left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2" xfId="0" applyFont="1" applyBorder="1" applyAlignment="1">
      <alignment horizontal="left" wrapText="1"/>
    </xf>
    <xf numFmtId="0" fontId="8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left" wrapText="1"/>
    </xf>
    <xf numFmtId="0" fontId="8" fillId="0" borderId="5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15" fillId="0" borderId="0" xfId="0" applyFont="1" applyBorder="1" applyAlignment="1"/>
    <xf numFmtId="0" fontId="3" fillId="0" borderId="2" xfId="0" applyFont="1" applyBorder="1" applyAlignment="1">
      <alignment horizontal="centerContinuous" wrapText="1"/>
    </xf>
    <xf numFmtId="0" fontId="16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11" fillId="0" borderId="0" xfId="0" applyFont="1" applyBorder="1" applyAlignment="1"/>
    <xf numFmtId="0" fontId="11" fillId="0" borderId="1" xfId="0" applyFont="1" applyBorder="1" applyAlignment="1"/>
    <xf numFmtId="0" fontId="8" fillId="0" borderId="1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Continuous" vertical="center"/>
    </xf>
    <xf numFmtId="0" fontId="2" fillId="0" borderId="14" xfId="0" applyNumberFormat="1" applyFont="1" applyBorder="1" applyAlignment="1">
      <alignment horizontal="left" vertical="center"/>
    </xf>
    <xf numFmtId="0" fontId="2" fillId="0" borderId="15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/>
    <xf numFmtId="166" fontId="2" fillId="0" borderId="1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wrapText="1"/>
    </xf>
    <xf numFmtId="4" fontId="17" fillId="0" borderId="17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 indent="2"/>
    </xf>
    <xf numFmtId="10" fontId="2" fillId="0" borderId="1" xfId="1" applyNumberFormat="1" applyFont="1" applyFill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9" fontId="2" fillId="0" borderId="1" xfId="1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169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7" fontId="2" fillId="0" borderId="1" xfId="1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 indent="2"/>
    </xf>
    <xf numFmtId="0" fontId="2" fillId="0" borderId="1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/>
    </xf>
    <xf numFmtId="0" fontId="2" fillId="0" borderId="2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top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top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16" fontId="2" fillId="0" borderId="21" xfId="0" applyNumberFormat="1" applyFont="1" applyBorder="1" applyAlignment="1">
      <alignment horizontal="center" vertical="top"/>
    </xf>
    <xf numFmtId="16" fontId="2" fillId="0" borderId="21" xfId="0" applyNumberFormat="1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/>
    </xf>
    <xf numFmtId="16" fontId="2" fillId="0" borderId="22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left" wrapText="1"/>
    </xf>
    <xf numFmtId="0" fontId="2" fillId="0" borderId="23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4" xfId="0" applyFont="1" applyBorder="1" applyAlignment="1">
      <alignment horizontal="center" vertical="top"/>
    </xf>
    <xf numFmtId="0" fontId="2" fillId="0" borderId="11" xfId="0" applyFont="1" applyBorder="1" applyAlignment="1">
      <alignment horizontal="left" wrapText="1"/>
    </xf>
    <xf numFmtId="0" fontId="2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top"/>
    </xf>
    <xf numFmtId="0" fontId="2" fillId="0" borderId="23" xfId="0" applyFont="1" applyFill="1" applyBorder="1" applyAlignment="1">
      <alignment horizontal="left" wrapText="1"/>
    </xf>
    <xf numFmtId="2" fontId="2" fillId="0" borderId="19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center"/>
    </xf>
    <xf numFmtId="0" fontId="8" fillId="0" borderId="0" xfId="0" applyFont="1"/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29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30" fillId="0" borderId="0" xfId="0" applyFont="1"/>
    <xf numFmtId="1" fontId="2" fillId="0" borderId="1" xfId="0" applyNumberFormat="1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7" fillId="0" borderId="0" xfId="0" applyFont="1"/>
    <xf numFmtId="0" fontId="28" fillId="0" borderId="1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170" fontId="31" fillId="3" borderId="1" xfId="0" applyNumberFormat="1" applyFont="1" applyFill="1" applyBorder="1" applyAlignment="1">
      <alignment horizontal="center" vertical="center" wrapText="1"/>
    </xf>
    <xf numFmtId="43" fontId="31" fillId="3" borderId="1" xfId="2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textRotation="90" wrapText="1"/>
    </xf>
    <xf numFmtId="0" fontId="27" fillId="3" borderId="0" xfId="0" applyFont="1" applyFill="1"/>
    <xf numFmtId="43" fontId="34" fillId="3" borderId="0" xfId="0" applyNumberFormat="1" applyFont="1" applyFill="1"/>
    <xf numFmtId="43" fontId="27" fillId="3" borderId="0" xfId="0" applyNumberFormat="1" applyFont="1" applyFill="1"/>
    <xf numFmtId="0" fontId="27" fillId="3" borderId="1" xfId="0" applyFont="1" applyFill="1" applyBorder="1"/>
    <xf numFmtId="43" fontId="27" fillId="3" borderId="1" xfId="0" applyNumberFormat="1" applyFont="1" applyFill="1" applyBorder="1"/>
    <xf numFmtId="171" fontId="27" fillId="3" borderId="1" xfId="0" applyNumberFormat="1" applyFont="1" applyFill="1" applyBorder="1"/>
    <xf numFmtId="0" fontId="35" fillId="3" borderId="2" xfId="0" applyFont="1" applyFill="1" applyBorder="1"/>
    <xf numFmtId="43" fontId="35" fillId="3" borderId="2" xfId="0" applyNumberFormat="1" applyFont="1" applyFill="1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wrapText="1"/>
    </xf>
    <xf numFmtId="165" fontId="32" fillId="0" borderId="19" xfId="0" applyNumberFormat="1" applyFont="1" applyBorder="1" applyAlignment="1">
      <alignment horizontal="center"/>
    </xf>
    <xf numFmtId="3" fontId="28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justify" vertical="top" wrapText="1"/>
    </xf>
    <xf numFmtId="49" fontId="28" fillId="0" borderId="1" xfId="0" applyNumberFormat="1" applyFont="1" applyBorder="1" applyAlignment="1">
      <alignment horizontal="center" vertical="center"/>
    </xf>
    <xf numFmtId="0" fontId="29" fillId="0" borderId="37" xfId="0" applyFont="1" applyBorder="1" applyAlignment="1">
      <alignment horizontal="justify" vertical="top" wrapText="1"/>
    </xf>
    <xf numFmtId="0" fontId="29" fillId="0" borderId="38" xfId="0" applyFont="1" applyBorder="1" applyAlignment="1">
      <alignment horizontal="justify" vertical="top" wrapText="1"/>
    </xf>
    <xf numFmtId="49" fontId="8" fillId="0" borderId="0" xfId="0" applyNumberFormat="1" applyFont="1"/>
    <xf numFmtId="49" fontId="28" fillId="3" borderId="1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0" fontId="36" fillId="0" borderId="1" xfId="0" applyNumberFormat="1" applyFont="1" applyBorder="1" applyAlignment="1">
      <alignment horizontal="center" vertical="center"/>
    </xf>
    <xf numFmtId="172" fontId="3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/>
    </xf>
    <xf numFmtId="165" fontId="8" fillId="3" borderId="25" xfId="0" applyNumberFormat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168" fontId="8" fillId="3" borderId="18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68" fontId="8" fillId="0" borderId="18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6" fontId="28" fillId="0" borderId="1" xfId="0" applyNumberFormat="1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35" fillId="0" borderId="0" xfId="0" applyNumberFormat="1" applyFont="1" applyBorder="1" applyAlignment="1">
      <alignment horizont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33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top" wrapText="1"/>
    </xf>
    <xf numFmtId="0" fontId="0" fillId="0" borderId="22" xfId="0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 shrinkToFit="1"/>
    </xf>
    <xf numFmtId="0" fontId="2" fillId="0" borderId="4" xfId="0" applyNumberFormat="1" applyFont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31" fillId="3" borderId="0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textRotation="90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right" vertical="center" textRotation="90" wrapText="1"/>
    </xf>
    <xf numFmtId="0" fontId="31" fillId="3" borderId="11" xfId="0" applyFont="1" applyFill="1" applyBorder="1" applyAlignment="1">
      <alignment horizontal="right" vertical="center" textRotation="90" wrapText="1"/>
    </xf>
    <xf numFmtId="0" fontId="31" fillId="3" borderId="5" xfId="0" applyFont="1" applyFill="1" applyBorder="1" applyAlignment="1">
      <alignment horizontal="center" textRotation="90" wrapText="1"/>
    </xf>
    <xf numFmtId="0" fontId="31" fillId="3" borderId="11" xfId="0" applyFont="1" applyFill="1" applyBorder="1" applyAlignment="1">
      <alignment horizontal="center" textRotation="90" wrapText="1"/>
    </xf>
    <xf numFmtId="0" fontId="31" fillId="3" borderId="1" xfId="0" applyFont="1" applyFill="1" applyBorder="1" applyAlignment="1">
      <alignment horizontal="left" textRotation="90" wrapText="1"/>
    </xf>
    <xf numFmtId="0" fontId="31" fillId="3" borderId="8" xfId="0" applyFont="1" applyFill="1" applyBorder="1" applyAlignment="1">
      <alignment horizontal="right" vertical="center" textRotation="90" wrapText="1"/>
    </xf>
    <xf numFmtId="0" fontId="31" fillId="3" borderId="5" xfId="0" applyFont="1" applyFill="1" applyBorder="1" applyAlignment="1">
      <alignment horizontal="left" textRotation="90" wrapText="1"/>
    </xf>
    <xf numFmtId="0" fontId="31" fillId="3" borderId="8" xfId="0" applyFont="1" applyFill="1" applyBorder="1" applyAlignment="1">
      <alignment horizontal="left" textRotation="90" wrapText="1"/>
    </xf>
    <xf numFmtId="0" fontId="31" fillId="3" borderId="11" xfId="0" applyFont="1" applyFill="1" applyBorder="1" applyAlignment="1">
      <alignment horizontal="left" textRotation="90" wrapText="1"/>
    </xf>
    <xf numFmtId="0" fontId="31" fillId="3" borderId="8" xfId="0" applyFont="1" applyFill="1" applyBorder="1" applyAlignment="1">
      <alignment horizontal="center" textRotation="90" wrapText="1"/>
    </xf>
    <xf numFmtId="0" fontId="0" fillId="0" borderId="0" xfId="0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/>
    </xf>
    <xf numFmtId="2" fontId="29" fillId="0" borderId="18" xfId="0" applyNumberFormat="1" applyFont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%20&#1090;&#1072;&#1073;&#1083;&#1080;&#1094;&#1099;%20&#1085;&#1072;&#1076;&#1077;&#1078;&#1085;.%20&#1080;%20&#1082;&#1072;&#1095;.%20&#1056;&#1069;&#1050;%202013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ая информация"/>
      <sheetName val="1.1"/>
      <sheetName val="1.2"/>
      <sheetName val="1.3"/>
      <sheetName val="1.4"/>
      <sheetName val="2.1"/>
      <sheetName val="2.2"/>
      <sheetName val="2.3"/>
      <sheetName val="2.4"/>
      <sheetName val="3.1"/>
      <sheetName val="4.1"/>
      <sheetName val="4.2"/>
      <sheetName val="ЦОК"/>
      <sheetName val="Тр ЭлЭн"/>
      <sheetName val="таб.1.1 (СОТиН)"/>
      <sheetName val="Юристы"/>
      <sheetName val="ТП"/>
      <sheetName val="Дисп.Сл"/>
      <sheetName val="Лист1"/>
      <sheetName val="8.1"/>
      <sheetName val="8.2"/>
      <sheetName val="8.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2">
          <cell r="E22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zoomScale="85" zoomScaleSheetLayoutView="100" workbookViewId="0">
      <selection sqref="A1:D30"/>
    </sheetView>
  </sheetViews>
  <sheetFormatPr defaultColWidth="10.7109375" defaultRowHeight="15"/>
  <cols>
    <col min="1" max="1" width="12.85546875" style="2" customWidth="1"/>
    <col min="2" max="2" width="41.42578125" style="2" customWidth="1"/>
    <col min="3" max="3" width="40" style="2" customWidth="1"/>
    <col min="4" max="4" width="49.85546875" style="2" customWidth="1"/>
    <col min="5" max="16384" width="10.7109375" style="2"/>
  </cols>
  <sheetData>
    <row r="1" spans="1:4" s="5" customFormat="1" ht="11.25" customHeight="1">
      <c r="D1" s="5" t="s">
        <v>75</v>
      </c>
    </row>
    <row r="2" spans="1:4" s="5" customFormat="1" ht="11.25" customHeight="1">
      <c r="D2" s="5" t="s">
        <v>18</v>
      </c>
    </row>
    <row r="3" spans="1:4" s="5" customFormat="1" ht="11.25" customHeight="1">
      <c r="D3" s="5" t="s">
        <v>19</v>
      </c>
    </row>
    <row r="4" spans="1:4" s="5" customFormat="1" ht="11.25" customHeight="1">
      <c r="D4" s="5" t="s">
        <v>20</v>
      </c>
    </row>
    <row r="5" spans="1:4" s="5" customFormat="1" ht="11.25" customHeight="1">
      <c r="D5" s="5" t="s">
        <v>21</v>
      </c>
    </row>
    <row r="6" spans="1:4" s="5" customFormat="1" ht="11.25" customHeight="1">
      <c r="D6" s="5" t="s">
        <v>22</v>
      </c>
    </row>
    <row r="7" spans="1:4" s="1" customFormat="1" ht="13.5" customHeight="1"/>
    <row r="8" spans="1:4" s="1" customFormat="1" ht="16.5" customHeight="1">
      <c r="A8" s="247" t="s">
        <v>339</v>
      </c>
      <c r="B8" s="247"/>
      <c r="C8" s="247"/>
      <c r="D8" s="247"/>
    </row>
    <row r="9" spans="1:4" s="3" customFormat="1" ht="32.25" customHeight="1">
      <c r="A9" s="248" t="s">
        <v>344</v>
      </c>
      <c r="B9" s="248"/>
      <c r="C9" s="248"/>
      <c r="D9" s="248"/>
    </row>
    <row r="10" spans="1:4" s="1" customFormat="1" ht="13.5" customHeight="1" thickBot="1">
      <c r="D10" s="6"/>
    </row>
    <row r="11" spans="1:4" s="1" customFormat="1" ht="45.75" customHeight="1" thickBot="1">
      <c r="A11" s="149" t="s">
        <v>23</v>
      </c>
      <c r="B11" s="150" t="s">
        <v>76</v>
      </c>
      <c r="C11" s="150" t="s">
        <v>77</v>
      </c>
      <c r="D11" s="151" t="s">
        <v>78</v>
      </c>
    </row>
    <row r="12" spans="1:4" s="1" customFormat="1" ht="15.75" thickBot="1">
      <c r="A12" s="152">
        <v>1</v>
      </c>
      <c r="B12" s="153">
        <v>2</v>
      </c>
      <c r="C12" s="153">
        <v>3</v>
      </c>
      <c r="D12" s="154">
        <v>4</v>
      </c>
    </row>
    <row r="13" spans="1:4" s="1" customFormat="1">
      <c r="A13" s="145">
        <f>'таб.1.1 (СОТиН)'!A13</f>
        <v>1</v>
      </c>
      <c r="B13" s="146" t="s">
        <v>272</v>
      </c>
      <c r="C13" s="146">
        <v>0</v>
      </c>
      <c r="D13" s="147">
        <v>6567</v>
      </c>
    </row>
    <row r="14" spans="1:4" s="1" customFormat="1">
      <c r="A14" s="143">
        <v>2</v>
      </c>
      <c r="B14" s="118" t="s">
        <v>273</v>
      </c>
      <c r="C14" s="320">
        <f>'8.1'!AF8+'8.1'!AF9</f>
        <v>5.7500000000582077</v>
      </c>
      <c r="D14" s="144">
        <v>6568</v>
      </c>
    </row>
    <row r="15" spans="1:4" s="1" customFormat="1" ht="15" customHeight="1">
      <c r="A15" s="143">
        <v>3</v>
      </c>
      <c r="B15" s="118" t="s">
        <v>274</v>
      </c>
      <c r="C15" s="320">
        <f>'8.1'!AF10+'8.1'!AF11+'8.1'!AF12+'8.1'!AF13</f>
        <v>6.0166666667209938</v>
      </c>
      <c r="D15" s="144">
        <v>6572</v>
      </c>
    </row>
    <row r="16" spans="1:4" s="1" customFormat="1">
      <c r="A16" s="143">
        <v>4</v>
      </c>
      <c r="B16" s="118" t="s">
        <v>275</v>
      </c>
      <c r="C16" s="320">
        <f>'8.1'!AF14++'8.1'!AF15+'8.1'!AF16+'8.1'!AF17+'8.1'!AF18</f>
        <v>10.650000000314321</v>
      </c>
      <c r="D16" s="144">
        <v>6575</v>
      </c>
    </row>
    <row r="17" spans="1:8" s="1" customFormat="1">
      <c r="A17" s="143">
        <v>5</v>
      </c>
      <c r="B17" s="118" t="s">
        <v>276</v>
      </c>
      <c r="C17" s="320">
        <v>0</v>
      </c>
      <c r="D17" s="144">
        <v>6581</v>
      </c>
    </row>
    <row r="18" spans="1:8" s="1" customFormat="1">
      <c r="A18" s="143">
        <v>6</v>
      </c>
      <c r="B18" s="118" t="s">
        <v>277</v>
      </c>
      <c r="C18" s="320">
        <f>'8.1'!AF19+'8.1'!AF20+'8.1'!AF21+'8.1'!AF22</f>
        <v>8.533333333558403</v>
      </c>
      <c r="D18" s="144">
        <v>6588</v>
      </c>
    </row>
    <row r="19" spans="1:8" s="1" customFormat="1">
      <c r="A19" s="143">
        <v>7</v>
      </c>
      <c r="B19" s="118" t="s">
        <v>278</v>
      </c>
      <c r="C19" s="320">
        <f>'8.1'!AF23+'8.1'!AF24</f>
        <v>4.4833333332790062</v>
      </c>
      <c r="D19" s="144">
        <v>6594</v>
      </c>
    </row>
    <row r="20" spans="1:8" s="1" customFormat="1">
      <c r="A20" s="143">
        <v>8</v>
      </c>
      <c r="B20" s="118" t="s">
        <v>279</v>
      </c>
      <c r="C20" s="320">
        <f>'8.1'!AF25+'8.1'!AF26</f>
        <v>5.3166666668839753</v>
      </c>
      <c r="D20" s="144">
        <v>6598</v>
      </c>
    </row>
    <row r="21" spans="1:8" s="1" customFormat="1">
      <c r="A21" s="143">
        <v>9</v>
      </c>
      <c r="B21" s="118" t="s">
        <v>280</v>
      </c>
      <c r="C21" s="320">
        <f>'8.1'!AF27+'8.1'!AF28+'8.1'!AF29</f>
        <v>2.6666666666278616</v>
      </c>
      <c r="D21" s="144">
        <v>6604</v>
      </c>
    </row>
    <row r="22" spans="1:8" s="1" customFormat="1">
      <c r="A22" s="118">
        <v>10</v>
      </c>
      <c r="B22" s="118" t="s">
        <v>281</v>
      </c>
      <c r="C22" s="320">
        <v>0</v>
      </c>
      <c r="D22" s="144">
        <v>6609</v>
      </c>
    </row>
    <row r="23" spans="1:8" s="1" customFormat="1">
      <c r="A23" s="118">
        <v>11</v>
      </c>
      <c r="B23" s="118" t="s">
        <v>337</v>
      </c>
      <c r="C23" s="320">
        <f>'8.1'!AF30+'8.1'!AF31</f>
        <v>4.5833333332557231</v>
      </c>
      <c r="D23" s="144">
        <v>6613</v>
      </c>
    </row>
    <row r="24" spans="1:8" s="1" customFormat="1">
      <c r="A24" s="118">
        <v>12</v>
      </c>
      <c r="B24" s="118" t="s">
        <v>282</v>
      </c>
      <c r="C24" s="320">
        <f>'8.1'!AF32</f>
        <v>0.33333333337213844</v>
      </c>
      <c r="D24" s="144">
        <v>6624</v>
      </c>
    </row>
    <row r="25" spans="1:8" s="1" customFormat="1">
      <c r="A25" s="231" t="s">
        <v>271</v>
      </c>
      <c r="B25" s="231"/>
      <c r="C25" s="232">
        <f>SUM(C13:C24)</f>
        <v>48.33333333407063</v>
      </c>
      <c r="D25" s="231">
        <f>MAX(D13:D24)</f>
        <v>6624</v>
      </c>
    </row>
    <row r="26" spans="1:8" s="1" customFormat="1">
      <c r="A26" s="77"/>
      <c r="B26" s="78"/>
      <c r="C26" s="79"/>
      <c r="D26" s="78"/>
    </row>
    <row r="27" spans="1:8" s="109" customFormat="1" ht="30" customHeight="1">
      <c r="B27" s="129" t="s">
        <v>284</v>
      </c>
      <c r="C27" s="129" t="s">
        <v>336</v>
      </c>
      <c r="D27" s="100"/>
      <c r="E27" s="113"/>
      <c r="F27" s="110"/>
      <c r="H27" s="111"/>
    </row>
    <row r="28" spans="1:8" s="1" customFormat="1">
      <c r="A28" s="7"/>
      <c r="B28" s="7"/>
      <c r="C28" s="7"/>
    </row>
    <row r="29" spans="1:8" s="1" customFormat="1" ht="15.75" customHeight="1">
      <c r="B29" s="5" t="s">
        <v>79</v>
      </c>
    </row>
  </sheetData>
  <mergeCells count="2">
    <mergeCell ref="A8:D8"/>
    <mergeCell ref="A9:D9"/>
  </mergeCells>
  <phoneticPr fontId="23" type="noConversion"/>
  <pageMargins left="0.59055118110236227" right="0.51181102362204722" top="0.78740157480314965" bottom="0.39370078740157483" header="0.19685039370078741" footer="0.19685039370078741"/>
  <pageSetup paperSize="9" scale="72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24"/>
  <sheetViews>
    <sheetView zoomScale="98" zoomScaleNormal="98" workbookViewId="0">
      <selection sqref="A1:G24"/>
    </sheetView>
  </sheetViews>
  <sheetFormatPr defaultColWidth="11.42578125" defaultRowHeight="12.75"/>
  <cols>
    <col min="1" max="1" width="2.5703125" style="184" customWidth="1"/>
    <col min="2" max="2" width="5.5703125" style="184" customWidth="1"/>
    <col min="3" max="3" width="58.140625" style="184" customWidth="1"/>
    <col min="4" max="4" width="17.140625" style="184" customWidth="1"/>
    <col min="5" max="5" width="13.7109375" style="184" customWidth="1"/>
    <col min="6" max="16384" width="11.42578125" style="184"/>
  </cols>
  <sheetData>
    <row r="2" spans="2:9">
      <c r="D2" s="5" t="s">
        <v>267</v>
      </c>
      <c r="E2" s="5"/>
      <c r="F2" s="5"/>
    </row>
    <row r="3" spans="2:9">
      <c r="D3" s="5" t="s">
        <v>18</v>
      </c>
      <c r="E3" s="5"/>
      <c r="F3" s="5"/>
    </row>
    <row r="4" spans="2:9">
      <c r="D4" s="5" t="s">
        <v>19</v>
      </c>
      <c r="E4" s="5"/>
      <c r="F4" s="5"/>
    </row>
    <row r="5" spans="2:9">
      <c r="D5" s="5" t="s">
        <v>20</v>
      </c>
      <c r="E5" s="12"/>
      <c r="F5" s="12"/>
    </row>
    <row r="6" spans="2:9">
      <c r="D6" s="5" t="s">
        <v>21</v>
      </c>
      <c r="E6" s="12"/>
      <c r="F6" s="12"/>
    </row>
    <row r="7" spans="2:9">
      <c r="D7" s="5" t="s">
        <v>22</v>
      </c>
      <c r="E7" s="12"/>
      <c r="F7" s="12"/>
    </row>
    <row r="9" spans="2:9">
      <c r="C9" s="284" t="s">
        <v>269</v>
      </c>
      <c r="D9" s="284"/>
      <c r="E9" s="284"/>
      <c r="G9" s="5"/>
      <c r="H9" s="12"/>
      <c r="I9" s="12"/>
    </row>
    <row r="10" spans="2:9" ht="30" customHeight="1">
      <c r="C10" s="283" t="s">
        <v>270</v>
      </c>
      <c r="D10" s="284"/>
      <c r="E10" s="284"/>
      <c r="G10" s="5"/>
      <c r="H10" s="12"/>
      <c r="I10" s="12"/>
    </row>
    <row r="11" spans="2:9" ht="15.75">
      <c r="C11" s="195" t="s">
        <v>339</v>
      </c>
      <c r="D11" s="184" t="s">
        <v>377</v>
      </c>
      <c r="G11" s="5"/>
      <c r="H11" s="12"/>
      <c r="I11" s="12"/>
    </row>
    <row r="12" spans="2:9" ht="36" customHeight="1" thickBot="1">
      <c r="B12" s="286" t="s">
        <v>238</v>
      </c>
      <c r="C12" s="286"/>
      <c r="D12" s="286"/>
      <c r="E12" s="286"/>
    </row>
    <row r="13" spans="2:9" ht="45.75" thickBot="1">
      <c r="B13" s="188" t="s">
        <v>23</v>
      </c>
      <c r="C13" s="141" t="s">
        <v>24</v>
      </c>
      <c r="D13" s="189" t="s">
        <v>236</v>
      </c>
      <c r="E13" s="142" t="s">
        <v>16</v>
      </c>
    </row>
    <row r="14" spans="2:9" ht="31.5">
      <c r="B14" s="137" t="s">
        <v>239</v>
      </c>
      <c r="C14" s="138" t="s">
        <v>25</v>
      </c>
      <c r="D14" s="187" t="s">
        <v>240</v>
      </c>
      <c r="E14" s="238">
        <f>'1.1'!C25/'1.1'!D25</f>
        <v>7.2966988728971364E-3</v>
      </c>
    </row>
    <row r="15" spans="2:9" ht="31.5">
      <c r="B15" s="132" t="s">
        <v>241</v>
      </c>
      <c r="C15" s="114" t="s">
        <v>285</v>
      </c>
      <c r="D15" s="115" t="s">
        <v>286</v>
      </c>
      <c r="E15" s="239">
        <v>1</v>
      </c>
    </row>
    <row r="16" spans="2:9" ht="31.5">
      <c r="B16" s="132" t="s">
        <v>242</v>
      </c>
      <c r="C16" s="114" t="s">
        <v>287</v>
      </c>
      <c r="D16" s="115" t="s">
        <v>288</v>
      </c>
      <c r="E16" s="240">
        <f>0.1*'2.1'!G46+0.7*'2.2'!G39+0.2*'2.3'!G36</f>
        <v>0.72052631578947368</v>
      </c>
    </row>
    <row r="17" spans="2:8" ht="18.75">
      <c r="B17" s="132" t="s">
        <v>243</v>
      </c>
      <c r="C17" s="114" t="s">
        <v>244</v>
      </c>
      <c r="D17" s="115" t="s">
        <v>289</v>
      </c>
      <c r="E17" s="241">
        <v>2.1999999999999999E-2</v>
      </c>
    </row>
    <row r="18" spans="2:8" ht="18.75">
      <c r="B18" s="132" t="s">
        <v>245</v>
      </c>
      <c r="C18" s="114" t="s">
        <v>290</v>
      </c>
      <c r="D18" s="115" t="s">
        <v>289</v>
      </c>
      <c r="E18" s="242">
        <v>1</v>
      </c>
    </row>
    <row r="19" spans="2:8" ht="18.75">
      <c r="B19" s="132" t="s">
        <v>246</v>
      </c>
      <c r="C19" s="114" t="s">
        <v>291</v>
      </c>
      <c r="D19" s="115" t="s">
        <v>289</v>
      </c>
      <c r="E19" s="243">
        <v>0.89749999999999996</v>
      </c>
    </row>
    <row r="20" spans="2:8" ht="45">
      <c r="B20" s="132" t="s">
        <v>247</v>
      </c>
      <c r="C20" s="114" t="s">
        <v>248</v>
      </c>
      <c r="D20" s="101" t="s">
        <v>249</v>
      </c>
      <c r="E20" s="242">
        <v>1</v>
      </c>
    </row>
    <row r="21" spans="2:8" ht="46.5">
      <c r="B21" s="132" t="s">
        <v>250</v>
      </c>
      <c r="C21" s="114" t="s">
        <v>292</v>
      </c>
      <c r="D21" s="101" t="s">
        <v>249</v>
      </c>
      <c r="E21" s="242">
        <v>0</v>
      </c>
    </row>
    <row r="22" spans="2:8" ht="47.25" thickBot="1">
      <c r="B22" s="132" t="s">
        <v>379</v>
      </c>
      <c r="C22" s="196" t="s">
        <v>293</v>
      </c>
      <c r="D22" s="197" t="s">
        <v>249</v>
      </c>
      <c r="E22" s="244">
        <v>0</v>
      </c>
    </row>
    <row r="23" spans="2:8" s="109" customFormat="1" ht="30" customHeight="1">
      <c r="B23" s="261" t="s">
        <v>284</v>
      </c>
      <c r="C23" s="261"/>
      <c r="D23" s="100" t="s">
        <v>336</v>
      </c>
      <c r="E23" s="113"/>
      <c r="F23" s="110"/>
      <c r="H23" s="111"/>
    </row>
    <row r="24" spans="2:8" ht="15.75">
      <c r="C24" s="129"/>
      <c r="D24" s="129"/>
      <c r="E24" s="100"/>
    </row>
  </sheetData>
  <mergeCells count="4">
    <mergeCell ref="B12:E12"/>
    <mergeCell ref="C9:E9"/>
    <mergeCell ref="C10:E10"/>
    <mergeCell ref="B23:C23"/>
  </mergeCells>
  <phoneticPr fontId="23" type="noConversion"/>
  <pageMargins left="0.43307086614173229" right="0.31496062992125984" top="0.74803149606299213" bottom="0.74803149606299213" header="0.31496062992125984" footer="0.31496062992125984"/>
  <pageSetup paperSize="9" scale="8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D16"/>
  <sheetViews>
    <sheetView workbookViewId="0">
      <selection sqref="A1:D16"/>
    </sheetView>
  </sheetViews>
  <sheetFormatPr defaultColWidth="11.42578125" defaultRowHeight="12.75"/>
  <cols>
    <col min="1" max="1" width="2.85546875" style="184" customWidth="1"/>
    <col min="2" max="2" width="39" style="184" customWidth="1"/>
    <col min="3" max="3" width="16.7109375" style="184" customWidth="1"/>
    <col min="4" max="4" width="34" style="184" customWidth="1"/>
    <col min="5" max="16384" width="11.42578125" style="184"/>
  </cols>
  <sheetData>
    <row r="2" spans="2:4" ht="31.5" customHeight="1">
      <c r="B2" s="287" t="s">
        <v>378</v>
      </c>
      <c r="C2" s="287"/>
      <c r="D2" s="287"/>
    </row>
    <row r="3" spans="2:4" ht="16.5" thickBot="1">
      <c r="B3" s="100"/>
    </row>
    <row r="4" spans="2:4" ht="48" thickBot="1">
      <c r="B4" s="192" t="s">
        <v>235</v>
      </c>
      <c r="C4" s="193" t="s">
        <v>236</v>
      </c>
      <c r="D4" s="194" t="s">
        <v>16</v>
      </c>
    </row>
    <row r="5" spans="2:4" ht="45" customHeight="1">
      <c r="B5" s="288" t="s">
        <v>10</v>
      </c>
      <c r="C5" s="290" t="s">
        <v>237</v>
      </c>
      <c r="D5" s="292">
        <v>0.65</v>
      </c>
    </row>
    <row r="6" spans="2:4" ht="30" customHeight="1">
      <c r="B6" s="289"/>
      <c r="C6" s="291"/>
      <c r="D6" s="293"/>
    </row>
    <row r="7" spans="2:4" ht="47.25">
      <c r="B7" s="190" t="s">
        <v>294</v>
      </c>
      <c r="C7" s="112" t="s">
        <v>237</v>
      </c>
      <c r="D7" s="185">
        <v>0.25</v>
      </c>
    </row>
    <row r="8" spans="2:4" ht="47.25">
      <c r="B8" s="190" t="s">
        <v>295</v>
      </c>
      <c r="C8" s="112"/>
      <c r="D8" s="185">
        <v>0.1</v>
      </c>
    </row>
    <row r="9" spans="2:4" ht="50.25">
      <c r="B9" s="190" t="s">
        <v>296</v>
      </c>
      <c r="C9" s="112" t="s">
        <v>297</v>
      </c>
      <c r="D9" s="185">
        <v>1</v>
      </c>
    </row>
    <row r="10" spans="2:4" ht="50.25">
      <c r="B10" s="190" t="s">
        <v>298</v>
      </c>
      <c r="C10" s="112" t="s">
        <v>297</v>
      </c>
      <c r="D10" s="185">
        <f>'[1]4.1'!E22</f>
        <v>0</v>
      </c>
    </row>
    <row r="11" spans="2:4" ht="50.25">
      <c r="B11" s="190" t="s">
        <v>299</v>
      </c>
      <c r="C11" s="112" t="s">
        <v>297</v>
      </c>
      <c r="D11" s="185">
        <v>0</v>
      </c>
    </row>
    <row r="12" spans="2:4" ht="48" thickBot="1">
      <c r="B12" s="191" t="s">
        <v>343</v>
      </c>
      <c r="C12" s="198" t="s">
        <v>297</v>
      </c>
      <c r="D12" s="186">
        <f>D5*D9+D7*D10+D8*D8</f>
        <v>0.66</v>
      </c>
    </row>
    <row r="16" spans="2:4">
      <c r="B16" s="199" t="s">
        <v>393</v>
      </c>
      <c r="D16" s="200" t="s">
        <v>336</v>
      </c>
    </row>
  </sheetData>
  <mergeCells count="4">
    <mergeCell ref="B2:D2"/>
    <mergeCell ref="B5:B6"/>
    <mergeCell ref="C5:C6"/>
    <mergeCell ref="D5:D6"/>
  </mergeCells>
  <phoneticPr fontId="23" type="noConversion"/>
  <pageMargins left="0.7" right="0.19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zoomScale="120" zoomScaleNormal="120" workbookViewId="0">
      <selection activeCell="D25" sqref="D25"/>
    </sheetView>
  </sheetViews>
  <sheetFormatPr defaultColWidth="23.28515625" defaultRowHeight="15"/>
  <cols>
    <col min="1" max="1" width="6.7109375" style="2" customWidth="1"/>
    <col min="2" max="2" width="69.7109375" style="2" customWidth="1"/>
    <col min="3" max="4" width="15.140625" style="2" customWidth="1"/>
    <col min="5" max="5" width="30.85546875" style="2" customWidth="1"/>
    <col min="6" max="16384" width="23.28515625" style="2"/>
  </cols>
  <sheetData>
    <row r="1" spans="1:5" ht="20.25" customHeight="1">
      <c r="E1" s="36" t="s">
        <v>75</v>
      </c>
    </row>
    <row r="2" spans="1:5" ht="20.25" customHeight="1">
      <c r="E2" s="36" t="s">
        <v>144</v>
      </c>
    </row>
    <row r="3" spans="1:5" ht="20.25" customHeight="1">
      <c r="E3" s="36" t="s">
        <v>195</v>
      </c>
    </row>
    <row r="4" spans="1:5" ht="20.25" customHeight="1">
      <c r="E4" s="36"/>
    </row>
    <row r="5" spans="1:5" ht="15.75">
      <c r="A5" s="26" t="s">
        <v>145</v>
      </c>
      <c r="B5" s="26"/>
      <c r="C5" s="26"/>
      <c r="D5" s="26"/>
      <c r="E5" s="26"/>
    </row>
    <row r="6" spans="1:5" ht="14.25" customHeight="1">
      <c r="A6" s="26" t="s">
        <v>146</v>
      </c>
      <c r="B6" s="26"/>
      <c r="C6" s="26"/>
      <c r="D6" s="26"/>
      <c r="E6" s="26"/>
    </row>
    <row r="7" spans="1:5" ht="14.25" customHeight="1">
      <c r="A7" s="26"/>
      <c r="B7" s="26"/>
      <c r="C7" s="26"/>
      <c r="D7" s="26"/>
      <c r="E7" s="26"/>
    </row>
    <row r="8" spans="1:5" ht="3.75" customHeight="1"/>
    <row r="9" spans="1:5" s="10" customFormat="1" ht="12.75" customHeight="1">
      <c r="A9" s="294" t="s">
        <v>80</v>
      </c>
      <c r="B9" s="294" t="s">
        <v>24</v>
      </c>
      <c r="C9" s="34" t="s">
        <v>27</v>
      </c>
      <c r="D9" s="34"/>
      <c r="E9" s="294" t="s">
        <v>147</v>
      </c>
    </row>
    <row r="10" spans="1:5" s="10" customFormat="1" ht="30">
      <c r="A10" s="295"/>
      <c r="B10" s="295"/>
      <c r="C10" s="24" t="s">
        <v>148</v>
      </c>
      <c r="D10" s="24" t="s">
        <v>149</v>
      </c>
      <c r="E10" s="295"/>
    </row>
    <row r="11" spans="1:5" s="10" customFormat="1" ht="18.75">
      <c r="A11" s="34"/>
      <c r="B11" s="37" t="s">
        <v>230</v>
      </c>
      <c r="C11" s="38"/>
      <c r="D11" s="38"/>
      <c r="E11" s="38"/>
    </row>
    <row r="12" spans="1:5" s="10" customFormat="1" ht="12.75">
      <c r="A12" s="34"/>
      <c r="B12" s="39" t="s">
        <v>198</v>
      </c>
      <c r="C12" s="80">
        <v>23960</v>
      </c>
      <c r="D12" s="80">
        <v>10968</v>
      </c>
      <c r="E12" s="80"/>
    </row>
    <row r="13" spans="1:5" s="10" customFormat="1" ht="12.75">
      <c r="A13" s="34"/>
      <c r="B13" s="40" t="s">
        <v>150</v>
      </c>
      <c r="C13" s="80">
        <v>23002</v>
      </c>
      <c r="D13" s="80">
        <v>10551</v>
      </c>
      <c r="E13" s="80"/>
    </row>
    <row r="14" spans="1:5" s="11" customFormat="1" ht="18.75">
      <c r="A14" s="41" t="s">
        <v>142</v>
      </c>
      <c r="B14" s="40" t="s">
        <v>151</v>
      </c>
      <c r="C14" s="81"/>
      <c r="D14" s="81"/>
      <c r="E14" s="81"/>
    </row>
    <row r="15" spans="1:5" s="11" customFormat="1" ht="25.5">
      <c r="A15" s="296" t="s">
        <v>28</v>
      </c>
      <c r="B15" s="40" t="s">
        <v>199</v>
      </c>
      <c r="C15" s="82" t="s">
        <v>152</v>
      </c>
      <c r="D15" s="81" t="s">
        <v>152</v>
      </c>
      <c r="E15" s="81" t="s">
        <v>17</v>
      </c>
    </row>
    <row r="16" spans="1:5" s="11" customFormat="1" ht="25.5">
      <c r="A16" s="297"/>
      <c r="B16" s="44" t="s">
        <v>153</v>
      </c>
      <c r="C16" s="83">
        <v>3</v>
      </c>
      <c r="D16" s="84">
        <v>3</v>
      </c>
      <c r="E16" s="84"/>
    </row>
    <row r="17" spans="1:5" s="11" customFormat="1" ht="12.75">
      <c r="A17" s="297"/>
      <c r="B17" s="44" t="s">
        <v>154</v>
      </c>
      <c r="C17" s="83">
        <v>125</v>
      </c>
      <c r="D17" s="84">
        <v>128</v>
      </c>
      <c r="E17" s="84"/>
    </row>
    <row r="18" spans="1:5" s="11" customFormat="1" ht="38.25">
      <c r="A18" s="42" t="s">
        <v>103</v>
      </c>
      <c r="B18" s="40" t="s">
        <v>200</v>
      </c>
      <c r="C18" s="82" t="s">
        <v>152</v>
      </c>
      <c r="D18" s="81" t="s">
        <v>152</v>
      </c>
      <c r="E18" s="84" t="s">
        <v>17</v>
      </c>
    </row>
    <row r="19" spans="1:5" s="11" customFormat="1" ht="25.5">
      <c r="A19" s="43" t="s">
        <v>29</v>
      </c>
      <c r="B19" s="44" t="s">
        <v>100</v>
      </c>
      <c r="C19" s="83">
        <v>5</v>
      </c>
      <c r="D19" s="84">
        <v>6</v>
      </c>
      <c r="E19" s="84"/>
    </row>
    <row r="20" spans="1:5" s="11" customFormat="1" ht="25.5">
      <c r="A20" s="43" t="s">
        <v>30</v>
      </c>
      <c r="B20" s="44" t="s">
        <v>155</v>
      </c>
      <c r="C20" s="83">
        <v>1</v>
      </c>
      <c r="D20" s="83">
        <v>1</v>
      </c>
      <c r="E20" s="84"/>
    </row>
    <row r="21" spans="1:5" s="11" customFormat="1" ht="25.5">
      <c r="A21" s="43" t="s">
        <v>31</v>
      </c>
      <c r="B21" s="46" t="s">
        <v>102</v>
      </c>
      <c r="C21" s="83">
        <v>3</v>
      </c>
      <c r="D21" s="84">
        <v>3</v>
      </c>
      <c r="E21" s="84"/>
    </row>
    <row r="22" spans="1:5" s="11" customFormat="1" ht="25.5">
      <c r="A22" s="43" t="s">
        <v>32</v>
      </c>
      <c r="B22" s="44" t="s">
        <v>201</v>
      </c>
      <c r="C22" s="83">
        <v>7</v>
      </c>
      <c r="D22" s="83">
        <v>8</v>
      </c>
      <c r="E22" s="84"/>
    </row>
    <row r="23" spans="1:5" s="11" customFormat="1" ht="25.5">
      <c r="A23" s="47" t="s">
        <v>83</v>
      </c>
      <c r="B23" s="48" t="s">
        <v>202</v>
      </c>
      <c r="C23" s="82" t="s">
        <v>152</v>
      </c>
      <c r="D23" s="81" t="s">
        <v>152</v>
      </c>
      <c r="E23" s="84" t="s">
        <v>17</v>
      </c>
    </row>
    <row r="24" spans="1:5" s="11" customFormat="1" ht="25.5">
      <c r="A24" s="49" t="s">
        <v>33</v>
      </c>
      <c r="B24" s="50" t="s">
        <v>125</v>
      </c>
      <c r="C24" s="83">
        <v>1</v>
      </c>
      <c r="D24" s="84">
        <v>1</v>
      </c>
      <c r="E24" s="84"/>
    </row>
    <row r="25" spans="1:5" s="11" customFormat="1" ht="38.25">
      <c r="A25" s="49" t="s">
        <v>34</v>
      </c>
      <c r="B25" s="50" t="s">
        <v>126</v>
      </c>
      <c r="C25" s="83">
        <v>0</v>
      </c>
      <c r="D25" s="84">
        <v>0</v>
      </c>
      <c r="E25" s="84"/>
    </row>
    <row r="26" spans="1:5" s="11" customFormat="1" ht="38.25">
      <c r="A26" s="51" t="s">
        <v>35</v>
      </c>
      <c r="B26" s="52" t="s">
        <v>127</v>
      </c>
      <c r="C26" s="83">
        <v>0</v>
      </c>
      <c r="D26" s="84">
        <v>0</v>
      </c>
      <c r="E26" s="84"/>
    </row>
    <row r="27" spans="1:5" s="11" customFormat="1" ht="38.25">
      <c r="A27" s="53" t="s">
        <v>36</v>
      </c>
      <c r="B27" s="54" t="s">
        <v>203</v>
      </c>
      <c r="C27" s="84">
        <v>1</v>
      </c>
      <c r="D27" s="84">
        <v>1</v>
      </c>
      <c r="E27" s="84"/>
    </row>
    <row r="28" spans="1:5" s="11" customFormat="1" ht="51">
      <c r="A28" s="35" t="s">
        <v>37</v>
      </c>
      <c r="B28" s="39" t="s">
        <v>95</v>
      </c>
      <c r="C28" s="84">
        <v>1</v>
      </c>
      <c r="D28" s="84">
        <v>1</v>
      </c>
      <c r="E28" s="84"/>
    </row>
    <row r="29" spans="1:5" s="11" customFormat="1" ht="38.25">
      <c r="A29" s="55" t="s">
        <v>38</v>
      </c>
      <c r="B29" s="40" t="s">
        <v>204</v>
      </c>
      <c r="C29" s="84">
        <v>0</v>
      </c>
      <c r="D29" s="84">
        <v>0</v>
      </c>
      <c r="E29" s="84"/>
    </row>
    <row r="30" spans="1:5" s="11" customFormat="1" ht="25.5">
      <c r="A30" s="55" t="s">
        <v>91</v>
      </c>
      <c r="B30" s="40" t="s">
        <v>205</v>
      </c>
      <c r="C30" s="82" t="s">
        <v>152</v>
      </c>
      <c r="D30" s="81" t="s">
        <v>152</v>
      </c>
      <c r="E30" s="84" t="s">
        <v>17</v>
      </c>
    </row>
    <row r="31" spans="1:5" s="11" customFormat="1" ht="25.5">
      <c r="A31" s="56" t="s">
        <v>39</v>
      </c>
      <c r="B31" s="44" t="s">
        <v>206</v>
      </c>
      <c r="C31" s="83">
        <v>17012</v>
      </c>
      <c r="D31" s="84">
        <v>8547</v>
      </c>
      <c r="E31" s="84"/>
    </row>
    <row r="32" spans="1:5" s="11" customFormat="1" ht="38.25">
      <c r="A32" s="53" t="s">
        <v>40</v>
      </c>
      <c r="B32" s="54" t="s">
        <v>207</v>
      </c>
      <c r="C32" s="83">
        <v>0</v>
      </c>
      <c r="D32" s="84">
        <v>0</v>
      </c>
      <c r="E32" s="84"/>
    </row>
    <row r="33" spans="1:5" s="11" customFormat="1" ht="20.25">
      <c r="A33" s="57" t="s">
        <v>141</v>
      </c>
      <c r="B33" s="54" t="s">
        <v>156</v>
      </c>
      <c r="C33" s="81"/>
      <c r="D33" s="81"/>
      <c r="E33" s="81"/>
    </row>
    <row r="34" spans="1:5" s="11" customFormat="1" ht="25.5">
      <c r="A34" s="55" t="s">
        <v>38</v>
      </c>
      <c r="B34" s="39" t="s">
        <v>157</v>
      </c>
      <c r="C34" s="84">
        <v>0</v>
      </c>
      <c r="D34" s="84">
        <v>2</v>
      </c>
      <c r="E34" s="84"/>
    </row>
    <row r="35" spans="1:5" s="11" customFormat="1" ht="38.25">
      <c r="A35" s="35" t="s">
        <v>40</v>
      </c>
      <c r="B35" s="39" t="s">
        <v>208</v>
      </c>
      <c r="C35" s="84">
        <v>0</v>
      </c>
      <c r="D35" s="84">
        <v>0</v>
      </c>
      <c r="E35" s="84"/>
    </row>
    <row r="36" spans="1:5" s="11" customFormat="1" ht="38.25">
      <c r="A36" s="55" t="s">
        <v>46</v>
      </c>
      <c r="B36" s="39" t="s">
        <v>158</v>
      </c>
      <c r="C36" s="84">
        <v>0</v>
      </c>
      <c r="D36" s="84">
        <v>0</v>
      </c>
      <c r="E36" s="84"/>
    </row>
    <row r="37" spans="1:5" s="11" customFormat="1" ht="18.75">
      <c r="A37" s="41" t="s">
        <v>47</v>
      </c>
      <c r="B37" s="39" t="s">
        <v>159</v>
      </c>
      <c r="C37" s="81"/>
      <c r="D37" s="81"/>
      <c r="E37" s="81"/>
    </row>
    <row r="38" spans="1:5" s="11" customFormat="1" ht="38.25">
      <c r="A38" s="35" t="s">
        <v>48</v>
      </c>
      <c r="B38" s="39" t="s">
        <v>209</v>
      </c>
      <c r="C38" s="84">
        <v>1</v>
      </c>
      <c r="D38" s="84">
        <v>1</v>
      </c>
      <c r="E38" s="84"/>
    </row>
    <row r="39" spans="1:5" s="11" customFormat="1" ht="25.5">
      <c r="A39" s="55" t="s">
        <v>33</v>
      </c>
      <c r="B39" s="39" t="s">
        <v>160</v>
      </c>
      <c r="C39" s="94">
        <v>8</v>
      </c>
      <c r="D39" s="94">
        <v>6</v>
      </c>
      <c r="E39" s="96" t="s">
        <v>233</v>
      </c>
    </row>
    <row r="40" spans="1:5" s="11" customFormat="1" ht="38.25">
      <c r="A40" s="55" t="s">
        <v>34</v>
      </c>
      <c r="B40" s="39" t="s">
        <v>161</v>
      </c>
      <c r="C40" s="94">
        <v>8</v>
      </c>
      <c r="D40" s="94">
        <v>6</v>
      </c>
      <c r="E40" s="96" t="s">
        <v>233</v>
      </c>
    </row>
    <row r="41" spans="1:5" s="11" customFormat="1" ht="51">
      <c r="A41" s="55" t="s">
        <v>35</v>
      </c>
      <c r="B41" s="39" t="s">
        <v>162</v>
      </c>
      <c r="C41" s="84">
        <v>0</v>
      </c>
      <c r="D41" s="84">
        <v>0</v>
      </c>
      <c r="E41" s="84"/>
    </row>
    <row r="42" spans="1:5" s="11" customFormat="1" ht="51">
      <c r="A42" s="35" t="s">
        <v>49</v>
      </c>
      <c r="B42" s="39" t="s">
        <v>210</v>
      </c>
      <c r="C42" s="84">
        <v>0</v>
      </c>
      <c r="D42" s="84">
        <v>0</v>
      </c>
      <c r="E42" s="84"/>
    </row>
    <row r="43" spans="1:5" s="11" customFormat="1" ht="25.5">
      <c r="A43" s="55" t="s">
        <v>50</v>
      </c>
      <c r="B43" s="40" t="s">
        <v>211</v>
      </c>
      <c r="C43" s="84">
        <v>7</v>
      </c>
      <c r="D43" s="84">
        <v>10</v>
      </c>
      <c r="E43" s="84"/>
    </row>
    <row r="44" spans="1:5" s="11" customFormat="1" ht="12.75">
      <c r="A44" s="42" t="s">
        <v>87</v>
      </c>
      <c r="B44" s="40" t="s">
        <v>163</v>
      </c>
      <c r="C44" s="82" t="s">
        <v>152</v>
      </c>
      <c r="D44" s="81" t="s">
        <v>152</v>
      </c>
      <c r="E44" s="84" t="s">
        <v>17</v>
      </c>
    </row>
    <row r="45" spans="1:5" s="11" customFormat="1" ht="25.5">
      <c r="A45" s="43" t="s">
        <v>44</v>
      </c>
      <c r="B45" s="44" t="s">
        <v>140</v>
      </c>
      <c r="C45" s="97">
        <v>0</v>
      </c>
      <c r="D45" s="97">
        <f>(20+10)/2</f>
        <v>15</v>
      </c>
      <c r="E45" s="84"/>
    </row>
    <row r="46" spans="1:5" s="11" customFormat="1" ht="38.25">
      <c r="A46" s="43" t="s">
        <v>51</v>
      </c>
      <c r="B46" s="44" t="s">
        <v>212</v>
      </c>
      <c r="C46" s="83">
        <v>0.71</v>
      </c>
      <c r="D46" s="84">
        <v>1.26</v>
      </c>
      <c r="E46" s="84"/>
    </row>
    <row r="47" spans="1:5" s="11" customFormat="1" ht="38.25">
      <c r="A47" s="43" t="s">
        <v>52</v>
      </c>
      <c r="B47" s="44" t="s">
        <v>213</v>
      </c>
      <c r="C47" s="83">
        <v>0</v>
      </c>
      <c r="D47" s="84">
        <v>0</v>
      </c>
      <c r="E47" s="84"/>
    </row>
    <row r="48" spans="1:5" s="11" customFormat="1" ht="38.25">
      <c r="A48" s="58" t="s">
        <v>53</v>
      </c>
      <c r="B48" s="54" t="s">
        <v>214</v>
      </c>
      <c r="C48" s="83">
        <v>0</v>
      </c>
      <c r="D48" s="84">
        <v>0</v>
      </c>
      <c r="E48" s="84"/>
    </row>
    <row r="50" spans="1:6" s="12" customFormat="1" ht="15.75">
      <c r="A50" s="29"/>
      <c r="B50" s="59" t="s">
        <v>164</v>
      </c>
      <c r="C50" s="60"/>
      <c r="D50" s="60"/>
      <c r="E50" s="60"/>
    </row>
    <row r="51" spans="1:6" s="11" customFormat="1" ht="16.5" customHeight="1">
      <c r="A51" s="13"/>
      <c r="B51" s="14"/>
      <c r="C51" s="61" t="s">
        <v>15</v>
      </c>
      <c r="D51" s="15"/>
      <c r="E51" s="61" t="s">
        <v>14</v>
      </c>
    </row>
    <row r="54" spans="1:6">
      <c r="A54" s="2" t="s">
        <v>165</v>
      </c>
      <c r="B54" s="2" t="s">
        <v>166</v>
      </c>
    </row>
    <row r="55" spans="1:6">
      <c r="B55" s="2" t="s">
        <v>216</v>
      </c>
    </row>
    <row r="56" spans="1:6">
      <c r="B56" s="8" t="s">
        <v>215</v>
      </c>
      <c r="C56" s="8"/>
      <c r="D56" s="8"/>
      <c r="E56" s="8"/>
      <c r="F56" s="8"/>
    </row>
    <row r="57" spans="1:6">
      <c r="B57" s="8" t="s">
        <v>167</v>
      </c>
      <c r="C57" s="8"/>
      <c r="D57" s="8"/>
      <c r="E57" s="8"/>
      <c r="F57" s="8"/>
    </row>
    <row r="58" spans="1:6">
      <c r="B58" s="8" t="s">
        <v>168</v>
      </c>
      <c r="C58" s="8"/>
      <c r="D58" s="8"/>
      <c r="E58" s="8"/>
      <c r="F58" s="8"/>
    </row>
    <row r="59" spans="1:6">
      <c r="B59" s="8" t="s">
        <v>169</v>
      </c>
      <c r="C59" s="8"/>
      <c r="D59" s="8"/>
      <c r="E59" s="8"/>
      <c r="F59" s="8"/>
    </row>
    <row r="60" spans="1:6">
      <c r="B60" s="8" t="s">
        <v>170</v>
      </c>
      <c r="C60" s="8"/>
      <c r="D60" s="8"/>
      <c r="E60" s="8"/>
      <c r="F60" s="8"/>
    </row>
    <row r="61" spans="1:6">
      <c r="B61" s="8" t="s">
        <v>171</v>
      </c>
      <c r="C61" s="8"/>
      <c r="D61" s="8"/>
      <c r="E61" s="8"/>
      <c r="F61" s="8"/>
    </row>
    <row r="62" spans="1:6">
      <c r="B62" s="8" t="s">
        <v>172</v>
      </c>
      <c r="C62" s="8"/>
      <c r="D62" s="8"/>
      <c r="E62" s="8"/>
      <c r="F62" s="8"/>
    </row>
  </sheetData>
  <mergeCells count="4">
    <mergeCell ref="A9:A10"/>
    <mergeCell ref="B9:B10"/>
    <mergeCell ref="E9:E10"/>
    <mergeCell ref="A15:A17"/>
  </mergeCells>
  <phoneticPr fontId="23" type="noConversion"/>
  <printOptions horizontalCentered="1"/>
  <pageMargins left="0" right="0" top="0" bottom="0" header="0.31496062992125984" footer="0.31496062992125984"/>
  <pageSetup paperSize="9" scale="71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4"/>
  <sheetViews>
    <sheetView topLeftCell="A7" workbookViewId="0">
      <selection activeCell="B9" sqref="B9:B10"/>
    </sheetView>
  </sheetViews>
  <sheetFormatPr defaultColWidth="23.28515625" defaultRowHeight="15"/>
  <cols>
    <col min="1" max="1" width="7.85546875" style="2" customWidth="1"/>
    <col min="2" max="2" width="63.5703125" style="2" customWidth="1"/>
    <col min="3" max="4" width="16.140625" style="2" customWidth="1"/>
    <col min="5" max="5" width="24.85546875" style="2" customWidth="1"/>
    <col min="6" max="16384" width="23.28515625" style="2"/>
  </cols>
  <sheetData>
    <row r="1" spans="1:5" ht="20.25" customHeight="1">
      <c r="E1" s="36" t="s">
        <v>75</v>
      </c>
    </row>
    <row r="2" spans="1:5" ht="20.25" customHeight="1">
      <c r="E2" s="36" t="s">
        <v>144</v>
      </c>
    </row>
    <row r="3" spans="1:5" ht="20.25" customHeight="1">
      <c r="E3" s="36" t="s">
        <v>225</v>
      </c>
    </row>
    <row r="4" spans="1:5" ht="20.25" customHeight="1">
      <c r="E4" s="36"/>
    </row>
    <row r="5" spans="1:5" ht="15.75">
      <c r="A5" s="26" t="s">
        <v>145</v>
      </c>
      <c r="B5" s="26"/>
      <c r="C5" s="26"/>
      <c r="D5" s="26"/>
      <c r="E5" s="26"/>
    </row>
    <row r="6" spans="1:5" ht="14.25" customHeight="1">
      <c r="A6" s="26" t="s">
        <v>146</v>
      </c>
      <c r="B6" s="26"/>
      <c r="C6" s="26"/>
      <c r="D6" s="26"/>
      <c r="E6" s="26"/>
    </row>
    <row r="7" spans="1:5" ht="14.25" customHeight="1">
      <c r="A7" s="26"/>
      <c r="B7" s="26"/>
      <c r="C7" s="26"/>
      <c r="D7" s="26"/>
      <c r="E7" s="26"/>
    </row>
    <row r="8" spans="1:5" ht="3.75" customHeight="1"/>
    <row r="9" spans="1:5" s="10" customFormat="1" ht="12.75">
      <c r="A9" s="294" t="s">
        <v>80</v>
      </c>
      <c r="B9" s="294" t="s">
        <v>24</v>
      </c>
      <c r="C9" s="34" t="s">
        <v>27</v>
      </c>
      <c r="D9" s="34"/>
      <c r="E9" s="294" t="s">
        <v>147</v>
      </c>
    </row>
    <row r="10" spans="1:5" s="10" customFormat="1" ht="30">
      <c r="A10" s="295"/>
      <c r="B10" s="295"/>
      <c r="C10" s="24" t="s">
        <v>148</v>
      </c>
      <c r="D10" s="24" t="s">
        <v>149</v>
      </c>
      <c r="E10" s="295"/>
    </row>
    <row r="11" spans="1:5" s="11" customFormat="1" ht="18.75">
      <c r="A11" s="34"/>
      <c r="B11" s="37" t="s">
        <v>173</v>
      </c>
      <c r="C11" s="95"/>
      <c r="D11" s="95"/>
      <c r="E11" s="95"/>
    </row>
    <row r="12" spans="1:5" s="11" customFormat="1" ht="20.25">
      <c r="A12" s="41" t="s">
        <v>141</v>
      </c>
      <c r="B12" s="39" t="s">
        <v>156</v>
      </c>
      <c r="C12" s="86"/>
      <c r="D12" s="86"/>
      <c r="E12" s="86"/>
    </row>
    <row r="13" spans="1:5" s="11" customFormat="1" ht="25.5">
      <c r="A13" s="35" t="s">
        <v>83</v>
      </c>
      <c r="B13" s="39" t="s">
        <v>174</v>
      </c>
      <c r="C13" s="82" t="s">
        <v>152</v>
      </c>
      <c r="D13" s="81" t="s">
        <v>152</v>
      </c>
      <c r="E13" s="84" t="s">
        <v>17</v>
      </c>
    </row>
    <row r="14" spans="1:5" s="11" customFormat="1" ht="38.25">
      <c r="A14" s="35" t="s">
        <v>33</v>
      </c>
      <c r="B14" s="39" t="s">
        <v>129</v>
      </c>
      <c r="C14" s="67">
        <v>30</v>
      </c>
      <c r="D14" s="67">
        <v>30</v>
      </c>
      <c r="E14" s="85"/>
    </row>
    <row r="15" spans="1:5" s="11" customFormat="1" ht="25.5">
      <c r="A15" s="35" t="s">
        <v>85</v>
      </c>
      <c r="B15" s="39" t="s">
        <v>130</v>
      </c>
      <c r="C15" s="82" t="s">
        <v>152</v>
      </c>
      <c r="D15" s="81" t="s">
        <v>152</v>
      </c>
      <c r="E15" s="84" t="s">
        <v>17</v>
      </c>
    </row>
    <row r="16" spans="1:5" s="11" customFormat="1" ht="27" customHeight="1">
      <c r="A16" s="35" t="s">
        <v>42</v>
      </c>
      <c r="B16" s="39" t="s">
        <v>111</v>
      </c>
      <c r="C16" s="67">
        <v>15</v>
      </c>
      <c r="D16" s="67">
        <v>15</v>
      </c>
      <c r="E16" s="85"/>
    </row>
    <row r="17" spans="1:5" s="11" customFormat="1" ht="12.75">
      <c r="A17" s="35" t="s">
        <v>43</v>
      </c>
      <c r="B17" s="39" t="s">
        <v>112</v>
      </c>
      <c r="C17" s="67">
        <v>15</v>
      </c>
      <c r="D17" s="67">
        <v>15</v>
      </c>
      <c r="E17" s="85"/>
    </row>
    <row r="18" spans="1:5" s="11" customFormat="1" ht="63.75">
      <c r="A18" s="298" t="s">
        <v>35</v>
      </c>
      <c r="B18" s="39" t="s">
        <v>175</v>
      </c>
      <c r="C18" s="67">
        <v>0</v>
      </c>
      <c r="D18" s="67">
        <v>1</v>
      </c>
      <c r="E18" s="94" t="s">
        <v>234</v>
      </c>
    </row>
    <row r="19" spans="1:5" s="11" customFormat="1" ht="25.5">
      <c r="A19" s="299"/>
      <c r="B19" s="39" t="s">
        <v>232</v>
      </c>
      <c r="C19" s="67">
        <v>14</v>
      </c>
      <c r="D19" s="67">
        <v>13</v>
      </c>
      <c r="E19" s="85"/>
    </row>
    <row r="20" spans="1:5" s="11" customFormat="1" ht="18.75">
      <c r="A20" s="63" t="s">
        <v>176</v>
      </c>
      <c r="B20" s="39"/>
      <c r="C20" s="67"/>
      <c r="D20" s="67"/>
      <c r="E20" s="85"/>
    </row>
    <row r="21" spans="1:5" s="11" customFormat="1" ht="63.75">
      <c r="A21" s="35" t="s">
        <v>177</v>
      </c>
      <c r="B21" s="64" t="s">
        <v>178</v>
      </c>
      <c r="C21" s="93">
        <v>3009</v>
      </c>
      <c r="D21" s="93">
        <v>3090</v>
      </c>
      <c r="E21" s="85" t="s">
        <v>179</v>
      </c>
    </row>
    <row r="22" spans="1:5" s="12" customFormat="1" ht="18.75">
      <c r="A22" s="29"/>
      <c r="B22" s="65"/>
      <c r="C22" s="30"/>
      <c r="D22" s="30"/>
      <c r="E22" s="30"/>
    </row>
    <row r="23" spans="1:5" s="12" customFormat="1" ht="15.75">
      <c r="A23" s="29"/>
      <c r="B23" s="59" t="s">
        <v>164</v>
      </c>
      <c r="C23" s="60"/>
      <c r="D23" s="60"/>
      <c r="E23" s="60"/>
    </row>
    <row r="24" spans="1:5" s="11" customFormat="1" ht="16.5" customHeight="1">
      <c r="A24" s="13"/>
      <c r="B24" s="14"/>
      <c r="C24" s="61" t="s">
        <v>15</v>
      </c>
      <c r="D24" s="15"/>
      <c r="E24" s="61" t="s">
        <v>14</v>
      </c>
    </row>
  </sheetData>
  <mergeCells count="4">
    <mergeCell ref="A9:A10"/>
    <mergeCell ref="B9:B10"/>
    <mergeCell ref="E9:E10"/>
    <mergeCell ref="A18:A19"/>
  </mergeCells>
  <phoneticPr fontId="2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C15" sqref="C15"/>
    </sheetView>
  </sheetViews>
  <sheetFormatPr defaultColWidth="23.28515625" defaultRowHeight="15"/>
  <cols>
    <col min="1" max="1" width="8.42578125" style="2" customWidth="1"/>
    <col min="2" max="2" width="42.28515625" style="2" customWidth="1"/>
    <col min="3" max="3" width="47.140625" style="2" customWidth="1"/>
    <col min="4" max="4" width="30" style="2" customWidth="1"/>
    <col min="5" max="16384" width="23.28515625" style="2"/>
  </cols>
  <sheetData>
    <row r="1" spans="1:4" ht="20.25" customHeight="1">
      <c r="D1" s="36" t="s">
        <v>75</v>
      </c>
    </row>
    <row r="2" spans="1:4" ht="14.25" customHeight="1">
      <c r="D2" s="36" t="s">
        <v>144</v>
      </c>
    </row>
    <row r="3" spans="1:4" ht="13.5" customHeight="1">
      <c r="D3" s="36" t="s">
        <v>226</v>
      </c>
    </row>
    <row r="4" spans="1:4" ht="20.25" customHeight="1">
      <c r="D4" s="36"/>
    </row>
    <row r="5" spans="1:4" ht="15.75">
      <c r="A5" s="26" t="s">
        <v>145</v>
      </c>
      <c r="B5" s="26"/>
      <c r="C5" s="26"/>
      <c r="D5" s="26"/>
    </row>
    <row r="6" spans="1:4" ht="14.25" customHeight="1">
      <c r="A6" s="26" t="s">
        <v>180</v>
      </c>
      <c r="B6" s="26"/>
      <c r="C6" s="26"/>
      <c r="D6" s="26"/>
    </row>
    <row r="7" spans="1:4" ht="14.25" customHeight="1">
      <c r="A7" s="26"/>
      <c r="B7" s="26"/>
      <c r="C7" s="26"/>
      <c r="D7" s="26"/>
    </row>
    <row r="8" spans="1:4" ht="36.75" customHeight="1">
      <c r="A8" s="26"/>
      <c r="B8" s="300" t="s">
        <v>181</v>
      </c>
      <c r="C8" s="300"/>
      <c r="D8" s="26"/>
    </row>
    <row r="9" spans="1:4" ht="14.25" customHeight="1">
      <c r="A9" s="26"/>
      <c r="B9" s="266"/>
      <c r="C9" s="266"/>
      <c r="D9" s="26"/>
    </row>
    <row r="10" spans="1:4" ht="14.25" customHeight="1">
      <c r="A10" s="26"/>
      <c r="B10" s="65" t="s">
        <v>231</v>
      </c>
      <c r="C10" s="26"/>
      <c r="D10" s="26"/>
    </row>
    <row r="11" spans="1:4" ht="3.75" customHeight="1"/>
    <row r="12" spans="1:4" s="10" customFormat="1" ht="30">
      <c r="A12" s="23" t="s">
        <v>23</v>
      </c>
      <c r="B12" s="20" t="s">
        <v>182</v>
      </c>
      <c r="C12" s="20" t="s">
        <v>77</v>
      </c>
      <c r="D12" s="4" t="s">
        <v>147</v>
      </c>
    </row>
    <row r="13" spans="1:4" s="12" customFormat="1">
      <c r="A13" s="22">
        <v>1</v>
      </c>
      <c r="B13" s="22">
        <v>2</v>
      </c>
      <c r="C13" s="22">
        <v>3</v>
      </c>
      <c r="D13" s="22">
        <v>4</v>
      </c>
    </row>
    <row r="14" spans="1:4" ht="18.75">
      <c r="A14" s="21"/>
      <c r="B14" s="90" t="s">
        <v>183</v>
      </c>
      <c r="C14" s="91"/>
      <c r="D14" s="31"/>
    </row>
    <row r="15" spans="1:4">
      <c r="A15" s="21">
        <v>1</v>
      </c>
      <c r="B15" s="92">
        <v>1</v>
      </c>
      <c r="C15" s="98">
        <v>12.11</v>
      </c>
      <c r="D15" s="31"/>
    </row>
    <row r="16" spans="1:4">
      <c r="A16" s="21">
        <v>2</v>
      </c>
      <c r="B16" s="92">
        <v>2</v>
      </c>
      <c r="C16" s="98">
        <v>12.11</v>
      </c>
      <c r="D16" s="31"/>
    </row>
    <row r="17" spans="1:4">
      <c r="A17" s="21">
        <v>3</v>
      </c>
      <c r="B17" s="92">
        <v>3</v>
      </c>
      <c r="C17" s="98">
        <v>13.11</v>
      </c>
      <c r="D17" s="31"/>
    </row>
    <row r="18" spans="1:4" ht="18.75">
      <c r="A18" s="21"/>
      <c r="B18" s="90"/>
      <c r="C18" s="99"/>
      <c r="D18" s="31"/>
    </row>
    <row r="19" spans="1:4" ht="18.75">
      <c r="A19" s="21"/>
      <c r="B19" s="90"/>
      <c r="C19" s="99"/>
      <c r="D19" s="31"/>
    </row>
    <row r="20" spans="1:4" ht="18.75">
      <c r="A20" s="21"/>
      <c r="B20" s="90"/>
      <c r="C20" s="91"/>
      <c r="D20" s="31"/>
    </row>
    <row r="21" spans="1:4" ht="18.75">
      <c r="A21" s="21"/>
      <c r="B21" s="90" t="s">
        <v>184</v>
      </c>
      <c r="C21" s="91"/>
      <c r="D21" s="31"/>
    </row>
    <row r="22" spans="1:4">
      <c r="A22" s="21">
        <v>2</v>
      </c>
      <c r="B22" s="92">
        <v>1</v>
      </c>
      <c r="C22" s="98">
        <v>8.42</v>
      </c>
      <c r="D22" s="31"/>
    </row>
    <row r="23" spans="1:4">
      <c r="A23" s="21">
        <v>3</v>
      </c>
      <c r="B23" s="92">
        <v>2</v>
      </c>
      <c r="C23" s="98">
        <v>8.42</v>
      </c>
      <c r="D23" s="31"/>
    </row>
    <row r="24" spans="1:4">
      <c r="A24" s="21">
        <v>4</v>
      </c>
      <c r="B24" s="92">
        <v>3</v>
      </c>
      <c r="C24" s="98">
        <v>8.42</v>
      </c>
      <c r="D24" s="31"/>
    </row>
    <row r="25" spans="1:4">
      <c r="A25" s="21">
        <v>5</v>
      </c>
      <c r="B25" s="92">
        <v>4</v>
      </c>
      <c r="C25" s="98">
        <v>8.42</v>
      </c>
      <c r="D25" s="31"/>
    </row>
    <row r="26" spans="1:4">
      <c r="A26" s="21">
        <v>7</v>
      </c>
      <c r="B26" s="92">
        <v>5</v>
      </c>
      <c r="C26" s="98">
        <v>8.42</v>
      </c>
      <c r="D26" s="31"/>
    </row>
    <row r="27" spans="1:4">
      <c r="A27" s="21">
        <v>8</v>
      </c>
      <c r="B27" s="92">
        <v>6</v>
      </c>
      <c r="C27" s="98">
        <v>8.42</v>
      </c>
      <c r="D27" s="31"/>
    </row>
    <row r="28" spans="1:4">
      <c r="A28" s="21">
        <v>12</v>
      </c>
      <c r="B28" s="92">
        <v>7</v>
      </c>
      <c r="C28" s="98">
        <v>8.42</v>
      </c>
      <c r="D28" s="31"/>
    </row>
    <row r="29" spans="1:4">
      <c r="A29" s="21">
        <v>16</v>
      </c>
      <c r="B29" s="92">
        <v>8</v>
      </c>
      <c r="C29" s="98">
        <v>8.42</v>
      </c>
      <c r="D29" s="31"/>
    </row>
    <row r="30" spans="1:4">
      <c r="A30" s="21">
        <v>17</v>
      </c>
      <c r="B30" s="92">
        <v>9</v>
      </c>
      <c r="C30" s="98">
        <v>8.42</v>
      </c>
      <c r="D30" s="31"/>
    </row>
    <row r="31" spans="1:4">
      <c r="A31" s="21">
        <v>18</v>
      </c>
      <c r="B31" s="92">
        <v>10</v>
      </c>
      <c r="C31" s="98">
        <v>8.42</v>
      </c>
      <c r="D31" s="31"/>
    </row>
    <row r="32" spans="1:4" ht="18.75">
      <c r="A32" s="21"/>
      <c r="B32" s="90"/>
      <c r="C32" s="99"/>
      <c r="D32" s="31"/>
    </row>
    <row r="33" spans="1:4" ht="53.25" customHeight="1">
      <c r="A33" s="301"/>
      <c r="B33" s="301"/>
      <c r="C33" s="301"/>
      <c r="D33" s="301"/>
    </row>
    <row r="36" spans="1:4" s="12" customFormat="1" ht="15.75">
      <c r="A36" s="29"/>
      <c r="B36" s="59" t="s">
        <v>164</v>
      </c>
      <c r="C36" s="60"/>
      <c r="D36" s="60"/>
    </row>
    <row r="37" spans="1:4" s="11" customFormat="1" ht="16.5" customHeight="1">
      <c r="A37" s="13"/>
      <c r="B37" s="14"/>
      <c r="C37" s="61" t="s">
        <v>15</v>
      </c>
      <c r="D37" s="61" t="s">
        <v>14</v>
      </c>
    </row>
  </sheetData>
  <mergeCells count="3">
    <mergeCell ref="B8:C8"/>
    <mergeCell ref="B9:C9"/>
    <mergeCell ref="A33:D33"/>
  </mergeCells>
  <phoneticPr fontId="23" type="noConversion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3"/>
  <sheetViews>
    <sheetView topLeftCell="A10" workbookViewId="0">
      <selection activeCell="D19" sqref="D19"/>
    </sheetView>
  </sheetViews>
  <sheetFormatPr defaultColWidth="23.28515625" defaultRowHeight="15"/>
  <cols>
    <col min="1" max="1" width="7.85546875" style="2" customWidth="1"/>
    <col min="2" max="2" width="63.5703125" style="2" customWidth="1"/>
    <col min="3" max="4" width="15.5703125" style="2" customWidth="1"/>
    <col min="5" max="5" width="23.5703125" style="2" customWidth="1"/>
    <col min="6" max="16384" width="23.28515625" style="2"/>
  </cols>
  <sheetData>
    <row r="1" spans="1:5" ht="20.25" customHeight="1">
      <c r="E1" s="36" t="s">
        <v>75</v>
      </c>
    </row>
    <row r="2" spans="1:5" ht="20.25" customHeight="1">
      <c r="E2" s="36" t="s">
        <v>144</v>
      </c>
    </row>
    <row r="3" spans="1:5" ht="20.25" customHeight="1">
      <c r="E3" s="36" t="s">
        <v>223</v>
      </c>
    </row>
    <row r="4" spans="1:5" ht="20.25" customHeight="1">
      <c r="E4" s="36"/>
    </row>
    <row r="5" spans="1:5" ht="15.75">
      <c r="A5" s="26" t="s">
        <v>145</v>
      </c>
      <c r="B5" s="26"/>
      <c r="C5" s="26"/>
      <c r="D5" s="26"/>
      <c r="E5" s="26"/>
    </row>
    <row r="6" spans="1:5" ht="14.25" customHeight="1">
      <c r="A6" s="26" t="s">
        <v>146</v>
      </c>
      <c r="B6" s="26"/>
      <c r="C6" s="26"/>
      <c r="D6" s="26"/>
      <c r="E6" s="26"/>
    </row>
    <row r="7" spans="1:5" ht="14.25" customHeight="1">
      <c r="A7" s="26"/>
      <c r="B7" s="26"/>
      <c r="C7" s="26"/>
      <c r="D7" s="26"/>
      <c r="E7" s="26"/>
    </row>
    <row r="8" spans="1:5" ht="3.75" customHeight="1"/>
    <row r="9" spans="1:5" s="10" customFormat="1" ht="12.75">
      <c r="A9" s="294" t="s">
        <v>80</v>
      </c>
      <c r="B9" s="294" t="s">
        <v>24</v>
      </c>
      <c r="C9" s="34" t="s">
        <v>27</v>
      </c>
      <c r="D9" s="34"/>
      <c r="E9" s="294" t="s">
        <v>147</v>
      </c>
    </row>
    <row r="10" spans="1:5" s="10" customFormat="1" ht="30">
      <c r="A10" s="295"/>
      <c r="B10" s="295"/>
      <c r="C10" s="24" t="s">
        <v>148</v>
      </c>
      <c r="D10" s="24" t="s">
        <v>149</v>
      </c>
      <c r="E10" s="295"/>
    </row>
    <row r="11" spans="1:5" s="11" customFormat="1" ht="18.75">
      <c r="A11" s="35"/>
      <c r="B11" s="37" t="s">
        <v>185</v>
      </c>
      <c r="C11" s="67"/>
      <c r="D11" s="67"/>
      <c r="E11" s="62"/>
    </row>
    <row r="12" spans="1:5" s="11" customFormat="1" ht="20.25">
      <c r="A12" s="41" t="s">
        <v>141</v>
      </c>
      <c r="B12" s="39" t="s">
        <v>156</v>
      </c>
      <c r="C12" s="86"/>
      <c r="D12" s="86"/>
      <c r="E12" s="37"/>
    </row>
    <row r="13" spans="1:5" s="11" customFormat="1" ht="63.75">
      <c r="A13" s="35" t="s">
        <v>44</v>
      </c>
      <c r="B13" s="39" t="s">
        <v>218</v>
      </c>
      <c r="C13" s="67">
        <v>0</v>
      </c>
      <c r="D13" s="67">
        <v>0</v>
      </c>
      <c r="E13" s="62"/>
    </row>
    <row r="14" spans="1:5" s="11" customFormat="1" ht="38.25">
      <c r="A14" s="55" t="s">
        <v>45</v>
      </c>
      <c r="B14" s="39" t="s">
        <v>219</v>
      </c>
      <c r="C14" s="67">
        <v>0</v>
      </c>
      <c r="D14" s="67">
        <v>0</v>
      </c>
      <c r="E14" s="62"/>
    </row>
    <row r="15" spans="1:5" s="11" customFormat="1" ht="18.75">
      <c r="A15" s="41" t="s">
        <v>47</v>
      </c>
      <c r="B15" s="39" t="s">
        <v>159</v>
      </c>
      <c r="C15" s="86"/>
      <c r="D15" s="86"/>
      <c r="E15" s="37"/>
    </row>
    <row r="16" spans="1:5" s="11" customFormat="1" ht="54.75" customHeight="1">
      <c r="A16" s="67" t="s">
        <v>49</v>
      </c>
      <c r="B16" s="39" t="s">
        <v>229</v>
      </c>
      <c r="C16" s="67">
        <v>0</v>
      </c>
      <c r="D16" s="67">
        <v>0</v>
      </c>
      <c r="E16" s="62"/>
    </row>
    <row r="17" spans="1:5" s="11" customFormat="1" ht="38.25">
      <c r="A17" s="47" t="s">
        <v>89</v>
      </c>
      <c r="B17" s="39" t="s">
        <v>220</v>
      </c>
      <c r="C17" s="82" t="s">
        <v>152</v>
      </c>
      <c r="D17" s="81" t="s">
        <v>152</v>
      </c>
      <c r="E17" s="45" t="s">
        <v>17</v>
      </c>
    </row>
    <row r="18" spans="1:5" s="11" customFormat="1" ht="38.25">
      <c r="A18" s="47" t="s">
        <v>90</v>
      </c>
      <c r="B18" s="39" t="s">
        <v>221</v>
      </c>
      <c r="C18" s="82">
        <v>0</v>
      </c>
      <c r="D18" s="81">
        <v>0</v>
      </c>
      <c r="E18" s="45"/>
    </row>
    <row r="19" spans="1:5" s="11" customFormat="1" ht="38.25">
      <c r="A19" s="298" t="s">
        <v>54</v>
      </c>
      <c r="B19" s="39" t="s">
        <v>222</v>
      </c>
      <c r="C19" s="67">
        <v>0</v>
      </c>
      <c r="D19" s="67">
        <v>0</v>
      </c>
      <c r="E19" s="62"/>
    </row>
    <row r="20" spans="1:5" s="11" customFormat="1" ht="129.75" customHeight="1">
      <c r="A20" s="299"/>
      <c r="B20" s="39" t="s">
        <v>186</v>
      </c>
      <c r="C20" s="89">
        <v>0</v>
      </c>
      <c r="D20" s="89">
        <v>1</v>
      </c>
      <c r="E20" s="88" t="s">
        <v>228</v>
      </c>
    </row>
    <row r="21" spans="1:5" s="12" customFormat="1" ht="18.75">
      <c r="A21" s="29"/>
      <c r="B21" s="65"/>
      <c r="C21" s="30"/>
      <c r="D21" s="30"/>
      <c r="E21" s="30"/>
    </row>
    <row r="22" spans="1:5" s="12" customFormat="1" ht="15.75">
      <c r="A22" s="29"/>
      <c r="B22" s="59" t="s">
        <v>164</v>
      </c>
      <c r="C22" s="60"/>
      <c r="D22" s="60"/>
      <c r="E22" s="60"/>
    </row>
    <row r="23" spans="1:5" s="11" customFormat="1" ht="16.5" customHeight="1">
      <c r="A23" s="13"/>
      <c r="B23" s="14"/>
      <c r="C23" s="61" t="s">
        <v>15</v>
      </c>
      <c r="D23" s="15"/>
      <c r="E23" s="61" t="s">
        <v>14</v>
      </c>
    </row>
  </sheetData>
  <mergeCells count="4">
    <mergeCell ref="A9:A10"/>
    <mergeCell ref="B9:B10"/>
    <mergeCell ref="E9:E10"/>
    <mergeCell ref="A19:A20"/>
  </mergeCells>
  <phoneticPr fontId="23" type="noConversion"/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6"/>
  <sheetViews>
    <sheetView topLeftCell="A7" workbookViewId="0">
      <selection activeCell="C15" sqref="C15"/>
    </sheetView>
  </sheetViews>
  <sheetFormatPr defaultColWidth="23.28515625" defaultRowHeight="15"/>
  <cols>
    <col min="1" max="1" width="6.42578125" style="2" customWidth="1"/>
    <col min="2" max="2" width="63.5703125" style="2" customWidth="1"/>
    <col min="3" max="4" width="17.85546875" style="2" customWidth="1"/>
    <col min="5" max="5" width="21.5703125" style="2" customWidth="1"/>
    <col min="6" max="16384" width="23.28515625" style="2"/>
  </cols>
  <sheetData>
    <row r="1" spans="1:5" ht="20.25" customHeight="1">
      <c r="E1" s="36" t="s">
        <v>75</v>
      </c>
    </row>
    <row r="2" spans="1:5" ht="20.25" customHeight="1">
      <c r="E2" s="36" t="s">
        <v>144</v>
      </c>
    </row>
    <row r="3" spans="1:5" ht="20.25" customHeight="1">
      <c r="E3" s="36" t="s">
        <v>226</v>
      </c>
    </row>
    <row r="4" spans="1:5" ht="20.25" customHeight="1">
      <c r="E4" s="36"/>
    </row>
    <row r="5" spans="1:5" ht="15" customHeight="1">
      <c r="A5" s="26" t="s">
        <v>145</v>
      </c>
      <c r="B5" s="26"/>
      <c r="C5" s="26"/>
      <c r="D5" s="26"/>
      <c r="E5" s="26"/>
    </row>
    <row r="6" spans="1:5" ht="14.25" customHeight="1">
      <c r="A6" s="26" t="s">
        <v>146</v>
      </c>
      <c r="B6" s="26"/>
      <c r="C6" s="26"/>
      <c r="D6" s="26"/>
      <c r="E6" s="26"/>
    </row>
    <row r="7" spans="1:5" ht="14.25" customHeight="1">
      <c r="A7" s="26"/>
      <c r="B7" s="26"/>
      <c r="C7" s="26"/>
      <c r="D7" s="26"/>
      <c r="E7" s="26"/>
    </row>
    <row r="8" spans="1:5" ht="3.75" customHeight="1"/>
    <row r="9" spans="1:5" s="10" customFormat="1" ht="12.75">
      <c r="A9" s="294" t="s">
        <v>80</v>
      </c>
      <c r="B9" s="294" t="s">
        <v>24</v>
      </c>
      <c r="C9" s="34" t="s">
        <v>27</v>
      </c>
      <c r="D9" s="34"/>
      <c r="E9" s="294" t="s">
        <v>147</v>
      </c>
    </row>
    <row r="10" spans="1:5" s="10" customFormat="1" ht="30">
      <c r="A10" s="295"/>
      <c r="B10" s="295"/>
      <c r="C10" s="24" t="s">
        <v>148</v>
      </c>
      <c r="D10" s="24" t="s">
        <v>187</v>
      </c>
      <c r="E10" s="295"/>
    </row>
    <row r="11" spans="1:5" s="11" customFormat="1" ht="18.75">
      <c r="A11" s="35"/>
      <c r="B11" s="37" t="s">
        <v>188</v>
      </c>
      <c r="C11" s="35"/>
      <c r="D11" s="35"/>
      <c r="E11" s="62"/>
    </row>
    <row r="12" spans="1:5" s="11" customFormat="1" ht="20.25">
      <c r="A12" s="68" t="s">
        <v>141</v>
      </c>
      <c r="B12" s="40" t="s">
        <v>156</v>
      </c>
      <c r="C12" s="86"/>
      <c r="D12" s="86"/>
      <c r="E12" s="37"/>
    </row>
    <row r="13" spans="1:5" s="11" customFormat="1" ht="54" customHeight="1">
      <c r="A13" s="55" t="s">
        <v>81</v>
      </c>
      <c r="B13" s="69" t="s">
        <v>227</v>
      </c>
      <c r="C13" s="82" t="s">
        <v>152</v>
      </c>
      <c r="D13" s="81" t="s">
        <v>152</v>
      </c>
      <c r="E13" s="45" t="s">
        <v>17</v>
      </c>
    </row>
    <row r="14" spans="1:5" s="11" customFormat="1" ht="25.5">
      <c r="A14" s="56" t="s">
        <v>28</v>
      </c>
      <c r="B14" s="44" t="s">
        <v>128</v>
      </c>
      <c r="C14" s="87">
        <v>39</v>
      </c>
      <c r="D14" s="67">
        <v>28</v>
      </c>
      <c r="E14" s="62"/>
    </row>
    <row r="15" spans="1:5" s="11" customFormat="1" ht="38.25">
      <c r="A15" s="53" t="s">
        <v>41</v>
      </c>
      <c r="B15" s="54" t="s">
        <v>217</v>
      </c>
      <c r="C15" s="87">
        <v>345</v>
      </c>
      <c r="D15" s="67">
        <v>303</v>
      </c>
      <c r="E15" s="62"/>
    </row>
    <row r="16" spans="1:5" s="11" customFormat="1" ht="12.75">
      <c r="A16" s="53" t="s">
        <v>44</v>
      </c>
      <c r="B16" s="54" t="s">
        <v>189</v>
      </c>
      <c r="C16" s="67">
        <v>260</v>
      </c>
      <c r="D16" s="67">
        <v>122</v>
      </c>
      <c r="E16" s="62"/>
    </row>
    <row r="17" spans="1:5" s="11" customFormat="1" ht="18.75">
      <c r="A17" s="41" t="s">
        <v>47</v>
      </c>
      <c r="B17" s="39" t="s">
        <v>159</v>
      </c>
      <c r="C17" s="86"/>
      <c r="D17" s="86"/>
      <c r="E17" s="37"/>
    </row>
    <row r="18" spans="1:5" s="11" customFormat="1" ht="38.25">
      <c r="A18" s="35" t="s">
        <v>45</v>
      </c>
      <c r="B18" s="39" t="s">
        <v>124</v>
      </c>
      <c r="C18" s="67">
        <v>0</v>
      </c>
      <c r="D18" s="67">
        <v>0</v>
      </c>
      <c r="E18" s="62"/>
    </row>
    <row r="19" spans="1:5" s="11" customFormat="1" ht="18.75">
      <c r="A19" s="68" t="s">
        <v>191</v>
      </c>
      <c r="B19" s="40"/>
      <c r="C19" s="86"/>
      <c r="D19" s="86"/>
      <c r="E19" s="37"/>
    </row>
    <row r="20" spans="1:5" s="11" customFormat="1" ht="38.25">
      <c r="A20" s="35" t="s">
        <v>81</v>
      </c>
      <c r="B20" s="76" t="s">
        <v>192</v>
      </c>
      <c r="C20" s="87"/>
      <c r="D20" s="67"/>
      <c r="E20" s="45"/>
    </row>
    <row r="21" spans="1:5" s="11" customFormat="1" ht="51">
      <c r="A21" s="35" t="s">
        <v>83</v>
      </c>
      <c r="B21" s="39" t="s">
        <v>193</v>
      </c>
      <c r="C21" s="87"/>
      <c r="D21" s="67"/>
      <c r="E21" s="62"/>
    </row>
    <row r="22" spans="1:5" s="11" customFormat="1" ht="38.25">
      <c r="A22" s="35" t="s">
        <v>87</v>
      </c>
      <c r="B22" s="39" t="s">
        <v>194</v>
      </c>
      <c r="C22" s="87"/>
      <c r="D22" s="67"/>
      <c r="E22" s="62"/>
    </row>
    <row r="23" spans="1:5" s="11" customFormat="1" ht="12.75">
      <c r="A23" s="74"/>
      <c r="B23" s="14"/>
      <c r="C23" s="74"/>
      <c r="D23" s="74"/>
      <c r="E23" s="75"/>
    </row>
    <row r="24" spans="1:5" s="12" customFormat="1" ht="18.75">
      <c r="A24" s="29"/>
      <c r="B24" s="65"/>
      <c r="C24" s="30"/>
      <c r="D24" s="30"/>
      <c r="E24" s="30"/>
    </row>
    <row r="25" spans="1:5" s="12" customFormat="1" ht="15.75">
      <c r="A25" s="29"/>
      <c r="B25" s="59" t="s">
        <v>164</v>
      </c>
      <c r="C25" s="60"/>
      <c r="D25" s="60"/>
      <c r="E25" s="60"/>
    </row>
    <row r="26" spans="1:5" s="11" customFormat="1" ht="16.5" customHeight="1">
      <c r="A26" s="13"/>
      <c r="B26" s="14"/>
      <c r="C26" s="61" t="s">
        <v>15</v>
      </c>
      <c r="D26" s="15"/>
      <c r="E26" s="61" t="s">
        <v>14</v>
      </c>
    </row>
  </sheetData>
  <mergeCells count="3">
    <mergeCell ref="A9:A10"/>
    <mergeCell ref="B9:B10"/>
    <mergeCell ref="E9:E10"/>
  </mergeCells>
  <phoneticPr fontId="2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A13" sqref="A13"/>
    </sheetView>
  </sheetViews>
  <sheetFormatPr defaultColWidth="23.28515625" defaultRowHeight="15"/>
  <cols>
    <col min="1" max="1" width="7.85546875" style="2" customWidth="1"/>
    <col min="2" max="2" width="63.5703125" style="2" customWidth="1"/>
    <col min="3" max="4" width="15.7109375" style="2" customWidth="1"/>
    <col min="5" max="5" width="24.28515625" style="2" customWidth="1"/>
    <col min="6" max="16384" width="23.28515625" style="2"/>
  </cols>
  <sheetData>
    <row r="1" spans="1:5" ht="20.25" customHeight="1">
      <c r="E1" s="36" t="s">
        <v>75</v>
      </c>
    </row>
    <row r="2" spans="1:5" ht="20.25" customHeight="1">
      <c r="E2" s="36" t="s">
        <v>144</v>
      </c>
    </row>
    <row r="3" spans="1:5" ht="20.25" customHeight="1">
      <c r="E3" s="36" t="s">
        <v>224</v>
      </c>
    </row>
    <row r="4" spans="1:5" ht="20.25" customHeight="1">
      <c r="E4" s="36"/>
    </row>
    <row r="5" spans="1:5" ht="15.75">
      <c r="A5" s="26" t="s">
        <v>145</v>
      </c>
      <c r="B5" s="26"/>
      <c r="C5" s="26"/>
      <c r="D5" s="26"/>
      <c r="E5" s="26"/>
    </row>
    <row r="6" spans="1:5" ht="14.25" customHeight="1">
      <c r="A6" s="26" t="s">
        <v>146</v>
      </c>
      <c r="B6" s="26"/>
      <c r="C6" s="26"/>
      <c r="D6" s="26"/>
      <c r="E6" s="26"/>
    </row>
    <row r="7" spans="1:5" ht="14.25" customHeight="1">
      <c r="A7" s="26"/>
      <c r="B7" s="26"/>
      <c r="C7" s="26"/>
      <c r="D7" s="26"/>
      <c r="E7" s="26"/>
    </row>
    <row r="8" spans="1:5" ht="3.75" customHeight="1"/>
    <row r="9" spans="1:5" s="10" customFormat="1" ht="12.75">
      <c r="A9" s="294" t="s">
        <v>80</v>
      </c>
      <c r="B9" s="294" t="s">
        <v>24</v>
      </c>
      <c r="C9" s="34" t="s">
        <v>27</v>
      </c>
      <c r="D9" s="34"/>
      <c r="E9" s="294" t="s">
        <v>147</v>
      </c>
    </row>
    <row r="10" spans="1:5" s="10" customFormat="1" ht="30">
      <c r="A10" s="295"/>
      <c r="B10" s="295"/>
      <c r="C10" s="24" t="s">
        <v>148</v>
      </c>
      <c r="D10" s="24" t="s">
        <v>149</v>
      </c>
      <c r="E10" s="295"/>
    </row>
    <row r="11" spans="1:5" s="11" customFormat="1" ht="18.75">
      <c r="A11" s="35"/>
      <c r="B11" s="66" t="s">
        <v>190</v>
      </c>
      <c r="C11" s="35"/>
      <c r="D11" s="35"/>
      <c r="E11" s="62"/>
    </row>
    <row r="12" spans="1:5" s="11" customFormat="1" ht="20.25">
      <c r="A12" s="41" t="s">
        <v>141</v>
      </c>
      <c r="B12" s="39" t="s">
        <v>156</v>
      </c>
      <c r="C12" s="37"/>
      <c r="D12" s="37"/>
      <c r="E12" s="37"/>
    </row>
    <row r="13" spans="1:5" s="11" customFormat="1" ht="38.25">
      <c r="A13" s="35" t="s">
        <v>39</v>
      </c>
      <c r="B13" s="39" t="s">
        <v>135</v>
      </c>
      <c r="C13" s="67">
        <v>0</v>
      </c>
      <c r="D13" s="67">
        <v>0</v>
      </c>
      <c r="E13" s="62"/>
    </row>
    <row r="14" spans="1:5" s="12" customFormat="1" ht="18.75">
      <c r="A14" s="29"/>
      <c r="B14" s="65"/>
      <c r="C14" s="30"/>
      <c r="D14" s="30"/>
      <c r="E14" s="30"/>
    </row>
    <row r="15" spans="1:5" s="12" customFormat="1" ht="15.75">
      <c r="A15" s="29"/>
      <c r="B15" s="59" t="s">
        <v>164</v>
      </c>
      <c r="C15" s="60"/>
      <c r="D15" s="60"/>
      <c r="E15" s="60"/>
    </row>
    <row r="16" spans="1:5" s="11" customFormat="1" ht="16.5" customHeight="1">
      <c r="A16" s="13"/>
      <c r="B16" s="14"/>
      <c r="C16" s="61" t="s">
        <v>15</v>
      </c>
      <c r="D16" s="15"/>
      <c r="E16" s="61" t="s">
        <v>14</v>
      </c>
    </row>
  </sheetData>
  <mergeCells count="3">
    <mergeCell ref="A9:A10"/>
    <mergeCell ref="B9:B10"/>
    <mergeCell ref="E9:E10"/>
  </mergeCells>
  <phoneticPr fontId="2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sheetData/>
  <phoneticPr fontId="2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35"/>
  <sheetViews>
    <sheetView tabSelected="1" topLeftCell="K16" zoomScale="85" zoomScaleNormal="85" workbookViewId="0">
      <selection sqref="A1:AI35"/>
    </sheetView>
  </sheetViews>
  <sheetFormatPr defaultRowHeight="15.75"/>
  <cols>
    <col min="1" max="1" width="5.7109375" style="210" customWidth="1"/>
    <col min="2" max="3" width="15.7109375" style="210" customWidth="1"/>
    <col min="4" max="28" width="5.7109375" style="210" customWidth="1"/>
    <col min="29" max="32" width="15.7109375" style="210" customWidth="1"/>
    <col min="33" max="33" width="14.85546875" style="210" customWidth="1"/>
    <col min="34" max="34" width="12.7109375" style="210" customWidth="1"/>
    <col min="35" max="35" width="5.7109375" style="210" customWidth="1"/>
    <col min="36" max="37" width="0" style="210" hidden="1" customWidth="1"/>
    <col min="38" max="38" width="11" style="210" hidden="1" customWidth="1"/>
    <col min="39" max="39" width="0" style="210" hidden="1" customWidth="1"/>
    <col min="40" max="40" width="9.140625" style="210"/>
    <col min="41" max="41" width="13.85546875" style="210" customWidth="1"/>
    <col min="42" max="43" width="9.140625" style="210"/>
    <col min="44" max="44" width="14.140625" style="210" customWidth="1"/>
    <col min="45" max="16384" width="9.140625" style="210"/>
  </cols>
  <sheetData>
    <row r="1" spans="1:44">
      <c r="A1" s="302" t="s">
        <v>359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</row>
    <row r="3" spans="1:44" ht="60" customHeight="1">
      <c r="A3" s="311" t="s">
        <v>80</v>
      </c>
      <c r="B3" s="311" t="s">
        <v>300</v>
      </c>
      <c r="C3" s="311" t="s">
        <v>301</v>
      </c>
      <c r="D3" s="311" t="s">
        <v>302</v>
      </c>
      <c r="E3" s="311" t="s">
        <v>303</v>
      </c>
      <c r="F3" s="311" t="s">
        <v>355</v>
      </c>
      <c r="G3" s="311" t="s">
        <v>356</v>
      </c>
      <c r="H3" s="311" t="s">
        <v>357</v>
      </c>
      <c r="I3" s="308" t="s">
        <v>304</v>
      </c>
      <c r="J3" s="308"/>
      <c r="K3" s="308"/>
      <c r="L3" s="308"/>
      <c r="M3" s="308"/>
      <c r="N3" s="308"/>
      <c r="O3" s="308"/>
      <c r="P3" s="308"/>
      <c r="Q3" s="308" t="s">
        <v>305</v>
      </c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15" t="s">
        <v>306</v>
      </c>
      <c r="AD3" s="313" t="s">
        <v>307</v>
      </c>
      <c r="AE3" s="313" t="s">
        <v>308</v>
      </c>
      <c r="AF3" s="313" t="s">
        <v>309</v>
      </c>
      <c r="AG3" s="313" t="s">
        <v>310</v>
      </c>
      <c r="AH3" s="313" t="s">
        <v>311</v>
      </c>
      <c r="AI3" s="313" t="s">
        <v>312</v>
      </c>
    </row>
    <row r="4" spans="1:44" ht="60" customHeight="1">
      <c r="A4" s="318"/>
      <c r="B4" s="318"/>
      <c r="C4" s="318"/>
      <c r="D4" s="318"/>
      <c r="E4" s="318"/>
      <c r="F4" s="318"/>
      <c r="G4" s="318"/>
      <c r="H4" s="318"/>
      <c r="I4" s="304" t="s">
        <v>313</v>
      </c>
      <c r="J4" s="305"/>
      <c r="K4" s="305"/>
      <c r="L4" s="305"/>
      <c r="M4" s="306"/>
      <c r="N4" s="307" t="s">
        <v>314</v>
      </c>
      <c r="O4" s="307" t="s">
        <v>315</v>
      </c>
      <c r="P4" s="307" t="s">
        <v>316</v>
      </c>
      <c r="Q4" s="308" t="s">
        <v>313</v>
      </c>
      <c r="R4" s="308"/>
      <c r="S4" s="308"/>
      <c r="T4" s="308"/>
      <c r="U4" s="308"/>
      <c r="V4" s="308"/>
      <c r="W4" s="308"/>
      <c r="X4" s="308"/>
      <c r="Y4" s="308"/>
      <c r="Z4" s="309" t="s">
        <v>314</v>
      </c>
      <c r="AA4" s="309" t="s">
        <v>315</v>
      </c>
      <c r="AB4" s="309" t="s">
        <v>317</v>
      </c>
      <c r="AC4" s="316"/>
      <c r="AD4" s="313"/>
      <c r="AE4" s="313"/>
      <c r="AF4" s="313"/>
      <c r="AG4" s="313"/>
      <c r="AH4" s="313"/>
      <c r="AI4" s="313"/>
    </row>
    <row r="5" spans="1:44" ht="150" customHeight="1">
      <c r="A5" s="318"/>
      <c r="B5" s="318"/>
      <c r="C5" s="318"/>
      <c r="D5" s="318"/>
      <c r="E5" s="318"/>
      <c r="F5" s="318"/>
      <c r="G5" s="318"/>
      <c r="H5" s="318"/>
      <c r="I5" s="307" t="s">
        <v>318</v>
      </c>
      <c r="J5" s="307"/>
      <c r="K5" s="307" t="s">
        <v>319</v>
      </c>
      <c r="L5" s="307"/>
      <c r="M5" s="311" t="s">
        <v>320</v>
      </c>
      <c r="N5" s="307"/>
      <c r="O5" s="307"/>
      <c r="P5" s="307"/>
      <c r="Q5" s="307" t="s">
        <v>318</v>
      </c>
      <c r="R5" s="307"/>
      <c r="S5" s="307" t="s">
        <v>319</v>
      </c>
      <c r="T5" s="307"/>
      <c r="U5" s="309" t="s">
        <v>320</v>
      </c>
      <c r="V5" s="309" t="s">
        <v>321</v>
      </c>
      <c r="W5" s="309" t="s">
        <v>322</v>
      </c>
      <c r="X5" s="309" t="s">
        <v>323</v>
      </c>
      <c r="Y5" s="309" t="s">
        <v>324</v>
      </c>
      <c r="Z5" s="314"/>
      <c r="AA5" s="314"/>
      <c r="AB5" s="314"/>
      <c r="AC5" s="316"/>
      <c r="AD5" s="313"/>
      <c r="AE5" s="313"/>
      <c r="AF5" s="313"/>
      <c r="AG5" s="313"/>
      <c r="AH5" s="313"/>
      <c r="AI5" s="313"/>
    </row>
    <row r="6" spans="1:44" ht="84" customHeight="1">
      <c r="A6" s="312"/>
      <c r="B6" s="312"/>
      <c r="C6" s="312"/>
      <c r="D6" s="312"/>
      <c r="E6" s="312"/>
      <c r="F6" s="312"/>
      <c r="G6" s="312"/>
      <c r="H6" s="312"/>
      <c r="I6" s="209" t="s">
        <v>325</v>
      </c>
      <c r="J6" s="209" t="s">
        <v>326</v>
      </c>
      <c r="K6" s="209" t="s">
        <v>325</v>
      </c>
      <c r="L6" s="209" t="s">
        <v>326</v>
      </c>
      <c r="M6" s="312"/>
      <c r="N6" s="307"/>
      <c r="O6" s="307"/>
      <c r="P6" s="307"/>
      <c r="Q6" s="209" t="s">
        <v>325</v>
      </c>
      <c r="R6" s="209" t="s">
        <v>326</v>
      </c>
      <c r="S6" s="209" t="s">
        <v>325</v>
      </c>
      <c r="T6" s="209" t="s">
        <v>326</v>
      </c>
      <c r="U6" s="310"/>
      <c r="V6" s="310"/>
      <c r="W6" s="310"/>
      <c r="X6" s="310"/>
      <c r="Y6" s="310"/>
      <c r="Z6" s="310"/>
      <c r="AA6" s="310"/>
      <c r="AB6" s="310"/>
      <c r="AC6" s="317"/>
      <c r="AD6" s="313"/>
      <c r="AE6" s="313"/>
      <c r="AF6" s="313"/>
      <c r="AG6" s="313"/>
      <c r="AH6" s="313"/>
      <c r="AI6" s="313"/>
    </row>
    <row r="7" spans="1:44">
      <c r="A7" s="206">
        <v>1</v>
      </c>
      <c r="B7" s="206">
        <v>2</v>
      </c>
      <c r="C7" s="206">
        <v>3</v>
      </c>
      <c r="D7" s="206">
        <v>4</v>
      </c>
      <c r="E7" s="206">
        <v>5</v>
      </c>
      <c r="F7" s="206">
        <v>6</v>
      </c>
      <c r="G7" s="206">
        <v>7</v>
      </c>
      <c r="H7" s="206">
        <v>8</v>
      </c>
      <c r="I7" s="206">
        <v>9</v>
      </c>
      <c r="J7" s="206">
        <v>10</v>
      </c>
      <c r="K7" s="206">
        <v>11</v>
      </c>
      <c r="L7" s="206">
        <v>12</v>
      </c>
      <c r="M7" s="206">
        <v>13</v>
      </c>
      <c r="N7" s="206">
        <v>14</v>
      </c>
      <c r="O7" s="206">
        <v>15</v>
      </c>
      <c r="P7" s="206">
        <v>16</v>
      </c>
      <c r="Q7" s="206">
        <v>17</v>
      </c>
      <c r="R7" s="206">
        <v>18</v>
      </c>
      <c r="S7" s="206">
        <v>19</v>
      </c>
      <c r="T7" s="206">
        <v>20</v>
      </c>
      <c r="U7" s="206">
        <v>21</v>
      </c>
      <c r="V7" s="206">
        <v>22</v>
      </c>
      <c r="W7" s="206">
        <v>23</v>
      </c>
      <c r="X7" s="206">
        <v>24</v>
      </c>
      <c r="Y7" s="206">
        <v>25</v>
      </c>
      <c r="Z7" s="206">
        <v>26</v>
      </c>
      <c r="AA7" s="206">
        <v>27</v>
      </c>
      <c r="AB7" s="206">
        <v>28</v>
      </c>
      <c r="AC7" s="206">
        <v>29</v>
      </c>
      <c r="AD7" s="206">
        <v>30</v>
      </c>
      <c r="AE7" s="206">
        <v>31</v>
      </c>
      <c r="AF7" s="206">
        <v>32</v>
      </c>
      <c r="AG7" s="206">
        <v>33</v>
      </c>
      <c r="AH7" s="206">
        <v>34</v>
      </c>
      <c r="AI7" s="206">
        <v>35</v>
      </c>
    </row>
    <row r="8" spans="1:44" ht="35.1" customHeight="1">
      <c r="A8" s="206">
        <v>1</v>
      </c>
      <c r="B8" s="206" t="s">
        <v>335</v>
      </c>
      <c r="C8" s="206" t="s">
        <v>346</v>
      </c>
      <c r="D8" s="206" t="s">
        <v>345</v>
      </c>
      <c r="E8" s="206">
        <v>10</v>
      </c>
      <c r="F8" s="206">
        <v>1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  <c r="M8" s="206">
        <v>0</v>
      </c>
      <c r="N8" s="206">
        <v>0</v>
      </c>
      <c r="O8" s="206">
        <v>0</v>
      </c>
      <c r="P8" s="206">
        <f>SUM(I8:O8)</f>
        <v>0</v>
      </c>
      <c r="Q8" s="206">
        <v>0</v>
      </c>
      <c r="R8" s="206">
        <v>0</v>
      </c>
      <c r="S8" s="206">
        <v>0</v>
      </c>
      <c r="T8" s="206">
        <v>0</v>
      </c>
      <c r="U8" s="206">
        <v>96</v>
      </c>
      <c r="V8" s="206">
        <v>0</v>
      </c>
      <c r="W8" s="206">
        <v>0</v>
      </c>
      <c r="X8" s="206">
        <v>0</v>
      </c>
      <c r="Y8" s="206">
        <f>SUM(Q8:U8)</f>
        <v>96</v>
      </c>
      <c r="Z8" s="206">
        <v>0</v>
      </c>
      <c r="AA8" s="206">
        <v>0</v>
      </c>
      <c r="AB8" s="206">
        <f>SUM(Y8:AA8)</f>
        <v>96</v>
      </c>
      <c r="AC8" s="207">
        <v>42049.072916666664</v>
      </c>
      <c r="AD8" s="207">
        <v>42053.722222222219</v>
      </c>
      <c r="AE8" s="207">
        <v>42049.239583333336</v>
      </c>
      <c r="AF8" s="208">
        <f>(AE8-AC8)*24</f>
        <v>4.0000000001164153</v>
      </c>
      <c r="AG8" s="206">
        <v>0.02</v>
      </c>
      <c r="AH8" s="206" t="s">
        <v>327</v>
      </c>
      <c r="AI8" s="206">
        <f>A8</f>
        <v>1</v>
      </c>
      <c r="AK8" s="211">
        <f>AF8*AG8</f>
        <v>8.0000000002328306E-2</v>
      </c>
      <c r="AL8" s="211">
        <f>AB8*AF8</f>
        <v>384.00000001117587</v>
      </c>
      <c r="AO8" s="212">
        <f>AF8*AB8</f>
        <v>384.00000001117587</v>
      </c>
      <c r="AP8" s="212">
        <f>AF8*AG8</f>
        <v>8.0000000002328306E-2</v>
      </c>
      <c r="AR8" s="212">
        <f>AF8+AF9</f>
        <v>5.7500000000582077</v>
      </c>
    </row>
    <row r="9" spans="1:44" ht="35.1" customHeight="1">
      <c r="A9" s="206">
        <v>2</v>
      </c>
      <c r="B9" s="206" t="s">
        <v>335</v>
      </c>
      <c r="C9" s="206" t="s">
        <v>346</v>
      </c>
      <c r="D9" s="206" t="s">
        <v>345</v>
      </c>
      <c r="E9" s="206">
        <v>10</v>
      </c>
      <c r="F9" s="206">
        <v>1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  <c r="N9" s="206">
        <v>0</v>
      </c>
      <c r="O9" s="206">
        <v>0</v>
      </c>
      <c r="P9" s="206">
        <v>0</v>
      </c>
      <c r="Q9" s="206">
        <v>0</v>
      </c>
      <c r="R9" s="206">
        <v>0</v>
      </c>
      <c r="S9" s="206">
        <v>0</v>
      </c>
      <c r="T9" s="206">
        <v>0</v>
      </c>
      <c r="U9" s="206">
        <v>96</v>
      </c>
      <c r="V9" s="206">
        <v>0</v>
      </c>
      <c r="W9" s="206">
        <v>0</v>
      </c>
      <c r="X9" s="206">
        <v>0</v>
      </c>
      <c r="Y9" s="206">
        <f t="shared" ref="Y9:Y18" si="0">SUM(Q9:U9)</f>
        <v>96</v>
      </c>
      <c r="Z9" s="206">
        <v>0</v>
      </c>
      <c r="AA9" s="206">
        <v>0</v>
      </c>
      <c r="AB9" s="206">
        <f t="shared" ref="AB9:AB18" si="1">SUM(Y9:AA9)</f>
        <v>96</v>
      </c>
      <c r="AC9" s="207">
        <v>42059.725694444445</v>
      </c>
      <c r="AD9" s="207">
        <v>42061.451388888891</v>
      </c>
      <c r="AE9" s="207">
        <v>42059.798611111109</v>
      </c>
      <c r="AF9" s="208">
        <f t="shared" ref="AF9:AF32" si="2">(AE9-AC9)*24</f>
        <v>1.7499999999417923</v>
      </c>
      <c r="AG9" s="206">
        <v>8.9999999999999993E-3</v>
      </c>
      <c r="AH9" s="206" t="s">
        <v>327</v>
      </c>
      <c r="AI9" s="206">
        <f>A9</f>
        <v>2</v>
      </c>
      <c r="AK9" s="211">
        <f t="shared" ref="AK9:AK18" si="3">AF9*AG9</f>
        <v>1.5749999999476131E-2</v>
      </c>
      <c r="AL9" s="211">
        <f t="shared" ref="AL9:AL18" si="4">AB9*AF9</f>
        <v>167.99999999441206</v>
      </c>
      <c r="AO9" s="212">
        <f t="shared" ref="AO9:AO18" si="5">AF9*AB9</f>
        <v>167.99999999441206</v>
      </c>
      <c r="AP9" s="212">
        <f t="shared" ref="AP9:AP32" si="6">AF9*AG9</f>
        <v>1.5749999999476131E-2</v>
      </c>
    </row>
    <row r="10" spans="1:44" ht="35.1" customHeight="1">
      <c r="A10" s="206">
        <v>3</v>
      </c>
      <c r="B10" s="206" t="s">
        <v>335</v>
      </c>
      <c r="C10" s="206" t="s">
        <v>347</v>
      </c>
      <c r="D10" s="206" t="s">
        <v>345</v>
      </c>
      <c r="E10" s="206">
        <v>10</v>
      </c>
      <c r="F10" s="206">
        <v>1</v>
      </c>
      <c r="G10" s="206">
        <v>0</v>
      </c>
      <c r="H10" s="206">
        <v>0</v>
      </c>
      <c r="I10" s="206">
        <v>0</v>
      </c>
      <c r="J10" s="206">
        <v>0</v>
      </c>
      <c r="K10" s="206">
        <v>0</v>
      </c>
      <c r="L10" s="206">
        <v>0</v>
      </c>
      <c r="M10" s="206">
        <v>0</v>
      </c>
      <c r="N10" s="206">
        <v>0</v>
      </c>
      <c r="O10" s="206">
        <v>0</v>
      </c>
      <c r="P10" s="206">
        <v>0</v>
      </c>
      <c r="Q10" s="206">
        <v>0</v>
      </c>
      <c r="R10" s="206">
        <v>0</v>
      </c>
      <c r="S10" s="206">
        <v>0</v>
      </c>
      <c r="T10" s="206">
        <v>0</v>
      </c>
      <c r="U10" s="206">
        <v>22</v>
      </c>
      <c r="V10" s="206">
        <v>0</v>
      </c>
      <c r="W10" s="206">
        <v>0</v>
      </c>
      <c r="X10" s="206">
        <v>0</v>
      </c>
      <c r="Y10" s="206">
        <f t="shared" si="0"/>
        <v>22</v>
      </c>
      <c r="Z10" s="206">
        <v>0</v>
      </c>
      <c r="AA10" s="206">
        <v>0</v>
      </c>
      <c r="AB10" s="206">
        <f t="shared" si="1"/>
        <v>22</v>
      </c>
      <c r="AC10" s="207">
        <v>42079.090277777781</v>
      </c>
      <c r="AD10" s="207">
        <v>42079.754166666666</v>
      </c>
      <c r="AE10" s="207">
        <v>42079.19027777778</v>
      </c>
      <c r="AF10" s="208">
        <f t="shared" si="2"/>
        <v>2.3999999999650754</v>
      </c>
      <c r="AG10" s="206">
        <v>1.6E-2</v>
      </c>
      <c r="AH10" s="206" t="s">
        <v>327</v>
      </c>
      <c r="AI10" s="206">
        <f>A10</f>
        <v>3</v>
      </c>
      <c r="AK10" s="211">
        <f t="shared" si="3"/>
        <v>3.8399999999441208E-2</v>
      </c>
      <c r="AL10" s="211">
        <f t="shared" si="4"/>
        <v>52.799999999231659</v>
      </c>
      <c r="AO10" s="212">
        <f t="shared" si="5"/>
        <v>52.799999999231659</v>
      </c>
      <c r="AP10" s="212">
        <f t="shared" si="6"/>
        <v>3.8399999999441208E-2</v>
      </c>
      <c r="AR10" s="212">
        <f>AF10+AF11+AF12+AF13</f>
        <v>6.0166666667209938</v>
      </c>
    </row>
    <row r="11" spans="1:44" ht="35.1" customHeight="1">
      <c r="A11" s="206">
        <v>4</v>
      </c>
      <c r="B11" s="206" t="s">
        <v>335</v>
      </c>
      <c r="C11" s="206" t="s">
        <v>348</v>
      </c>
      <c r="D11" s="206" t="s">
        <v>345</v>
      </c>
      <c r="E11" s="206">
        <v>10</v>
      </c>
      <c r="F11" s="206">
        <v>1</v>
      </c>
      <c r="G11" s="206">
        <v>0</v>
      </c>
      <c r="H11" s="206">
        <v>0</v>
      </c>
      <c r="I11" s="206">
        <v>0</v>
      </c>
      <c r="J11" s="206">
        <v>0</v>
      </c>
      <c r="K11" s="206">
        <v>0</v>
      </c>
      <c r="L11" s="206">
        <v>0</v>
      </c>
      <c r="M11" s="206">
        <v>0</v>
      </c>
      <c r="N11" s="206">
        <v>0</v>
      </c>
      <c r="O11" s="206">
        <v>0</v>
      </c>
      <c r="P11" s="206">
        <v>0</v>
      </c>
      <c r="Q11" s="206">
        <v>0</v>
      </c>
      <c r="R11" s="206">
        <v>0</v>
      </c>
      <c r="S11" s="206">
        <v>0</v>
      </c>
      <c r="T11" s="206">
        <v>0</v>
      </c>
      <c r="U11" s="206">
        <v>56</v>
      </c>
      <c r="V11" s="206">
        <v>0</v>
      </c>
      <c r="W11" s="206">
        <v>0</v>
      </c>
      <c r="X11" s="206">
        <v>0</v>
      </c>
      <c r="Y11" s="206">
        <f t="shared" si="0"/>
        <v>56</v>
      </c>
      <c r="Z11" s="206">
        <v>0</v>
      </c>
      <c r="AA11" s="206">
        <v>0</v>
      </c>
      <c r="AB11" s="206">
        <f t="shared" si="1"/>
        <v>56</v>
      </c>
      <c r="AC11" s="207">
        <v>42092.493750000001</v>
      </c>
      <c r="AD11" s="207">
        <v>42092.576388888891</v>
      </c>
      <c r="AE11" s="207">
        <f t="shared" ref="AE11:AE17" si="7">AD11</f>
        <v>42092.576388888891</v>
      </c>
      <c r="AF11" s="208">
        <f t="shared" si="2"/>
        <v>1.9833333333372138</v>
      </c>
      <c r="AG11" s="206">
        <v>7.0000000000000001E-3</v>
      </c>
      <c r="AH11" s="206" t="s">
        <v>327</v>
      </c>
      <c r="AI11" s="206">
        <f t="shared" ref="AI11:AI18" si="8">A11</f>
        <v>4</v>
      </c>
      <c r="AK11" s="211">
        <f t="shared" si="3"/>
        <v>1.3883333333360497E-2</v>
      </c>
      <c r="AL11" s="211">
        <f t="shared" si="4"/>
        <v>111.06666666688398</v>
      </c>
      <c r="AO11" s="212">
        <f t="shared" si="5"/>
        <v>111.06666666688398</v>
      </c>
      <c r="AP11" s="212">
        <f t="shared" si="6"/>
        <v>1.3883333333360497E-2</v>
      </c>
    </row>
    <row r="12" spans="1:44" ht="35.1" customHeight="1">
      <c r="A12" s="206">
        <v>5</v>
      </c>
      <c r="B12" s="206" t="s">
        <v>335</v>
      </c>
      <c r="C12" s="206" t="s">
        <v>349</v>
      </c>
      <c r="D12" s="206" t="s">
        <v>345</v>
      </c>
      <c r="E12" s="206">
        <v>10</v>
      </c>
      <c r="F12" s="206">
        <v>1</v>
      </c>
      <c r="G12" s="206">
        <v>0</v>
      </c>
      <c r="H12" s="206">
        <v>0</v>
      </c>
      <c r="I12" s="206">
        <v>0</v>
      </c>
      <c r="J12" s="206">
        <v>0</v>
      </c>
      <c r="K12" s="206">
        <v>0</v>
      </c>
      <c r="L12" s="206">
        <v>0</v>
      </c>
      <c r="M12" s="206">
        <v>0</v>
      </c>
      <c r="N12" s="206">
        <v>0</v>
      </c>
      <c r="O12" s="206">
        <v>0</v>
      </c>
      <c r="P12" s="206">
        <v>0</v>
      </c>
      <c r="Q12" s="206">
        <v>0</v>
      </c>
      <c r="R12" s="206">
        <v>0</v>
      </c>
      <c r="S12" s="206">
        <v>1</v>
      </c>
      <c r="T12" s="206">
        <v>0</v>
      </c>
      <c r="U12" s="206">
        <v>29</v>
      </c>
      <c r="V12" s="206">
        <v>0</v>
      </c>
      <c r="W12" s="206">
        <v>0</v>
      </c>
      <c r="X12" s="206">
        <v>0</v>
      </c>
      <c r="Y12" s="206">
        <f t="shared" si="0"/>
        <v>30</v>
      </c>
      <c r="Z12" s="206">
        <v>0</v>
      </c>
      <c r="AA12" s="206">
        <v>0</v>
      </c>
      <c r="AB12" s="206">
        <f t="shared" si="1"/>
        <v>30</v>
      </c>
      <c r="AC12" s="207">
        <v>42093.584722222222</v>
      </c>
      <c r="AD12" s="207">
        <v>42093.625</v>
      </c>
      <c r="AE12" s="207">
        <f t="shared" si="7"/>
        <v>42093.625</v>
      </c>
      <c r="AF12" s="208">
        <f t="shared" si="2"/>
        <v>0.96666666667442769</v>
      </c>
      <c r="AG12" s="206">
        <v>4.0000000000000001E-3</v>
      </c>
      <c r="AH12" s="206" t="s">
        <v>327</v>
      </c>
      <c r="AI12" s="206">
        <f t="shared" si="8"/>
        <v>5</v>
      </c>
      <c r="AK12" s="211">
        <f t="shared" si="3"/>
        <v>3.8666666666977109E-3</v>
      </c>
      <c r="AL12" s="211">
        <f t="shared" si="4"/>
        <v>29.000000000232831</v>
      </c>
      <c r="AO12" s="212">
        <f t="shared" si="5"/>
        <v>29.000000000232831</v>
      </c>
      <c r="AP12" s="212">
        <f t="shared" si="6"/>
        <v>3.8666666666977109E-3</v>
      </c>
    </row>
    <row r="13" spans="1:44" ht="35.1" customHeight="1">
      <c r="A13" s="206">
        <v>6</v>
      </c>
      <c r="B13" s="206" t="s">
        <v>335</v>
      </c>
      <c r="C13" s="206" t="s">
        <v>348</v>
      </c>
      <c r="D13" s="206" t="s">
        <v>345</v>
      </c>
      <c r="E13" s="206">
        <v>10</v>
      </c>
      <c r="F13" s="206">
        <v>1</v>
      </c>
      <c r="G13" s="206">
        <v>0</v>
      </c>
      <c r="H13" s="206">
        <v>0</v>
      </c>
      <c r="I13" s="206">
        <v>0</v>
      </c>
      <c r="J13" s="206">
        <v>0</v>
      </c>
      <c r="K13" s="206">
        <v>0</v>
      </c>
      <c r="L13" s="206">
        <v>0</v>
      </c>
      <c r="M13" s="206">
        <v>0</v>
      </c>
      <c r="N13" s="206">
        <v>0</v>
      </c>
      <c r="O13" s="206">
        <v>0</v>
      </c>
      <c r="P13" s="206">
        <v>0</v>
      </c>
      <c r="Q13" s="206">
        <v>0</v>
      </c>
      <c r="R13" s="206">
        <v>0</v>
      </c>
      <c r="S13" s="206">
        <v>0</v>
      </c>
      <c r="T13" s="206">
        <v>0</v>
      </c>
      <c r="U13" s="206">
        <v>56</v>
      </c>
      <c r="V13" s="206">
        <v>0</v>
      </c>
      <c r="W13" s="206">
        <v>0</v>
      </c>
      <c r="X13" s="206">
        <v>0</v>
      </c>
      <c r="Y13" s="206">
        <f t="shared" si="0"/>
        <v>56</v>
      </c>
      <c r="Z13" s="206">
        <v>0</v>
      </c>
      <c r="AA13" s="206">
        <v>0</v>
      </c>
      <c r="AB13" s="206">
        <f t="shared" si="1"/>
        <v>56</v>
      </c>
      <c r="AC13" s="207">
        <v>42093.597222222219</v>
      </c>
      <c r="AD13" s="207">
        <v>42093.625</v>
      </c>
      <c r="AE13" s="207">
        <f t="shared" si="7"/>
        <v>42093.625</v>
      </c>
      <c r="AF13" s="208">
        <f t="shared" si="2"/>
        <v>0.66666666674427688</v>
      </c>
      <c r="AG13" s="206">
        <v>3.0000000000000001E-3</v>
      </c>
      <c r="AH13" s="206" t="s">
        <v>327</v>
      </c>
      <c r="AI13" s="206">
        <f t="shared" si="8"/>
        <v>6</v>
      </c>
      <c r="AK13" s="211">
        <f t="shared" si="3"/>
        <v>2.0000000002328307E-3</v>
      </c>
      <c r="AL13" s="211">
        <f t="shared" si="4"/>
        <v>37.333333337679505</v>
      </c>
      <c r="AO13" s="212">
        <f t="shared" si="5"/>
        <v>37.333333337679505</v>
      </c>
      <c r="AP13" s="212">
        <f t="shared" si="6"/>
        <v>2.0000000002328307E-3</v>
      </c>
    </row>
    <row r="14" spans="1:44" ht="35.1" customHeight="1">
      <c r="A14" s="206">
        <v>7</v>
      </c>
      <c r="B14" s="206" t="s">
        <v>335</v>
      </c>
      <c r="C14" s="206" t="s">
        <v>350</v>
      </c>
      <c r="D14" s="206" t="s">
        <v>345</v>
      </c>
      <c r="E14" s="206">
        <v>10</v>
      </c>
      <c r="F14" s="206">
        <v>1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  <c r="L14" s="206">
        <v>0</v>
      </c>
      <c r="M14" s="206">
        <v>0</v>
      </c>
      <c r="N14" s="206">
        <v>0</v>
      </c>
      <c r="O14" s="206">
        <v>0</v>
      </c>
      <c r="P14" s="206">
        <v>0</v>
      </c>
      <c r="Q14" s="206">
        <v>0</v>
      </c>
      <c r="R14" s="206">
        <v>0</v>
      </c>
      <c r="S14" s="206">
        <v>0</v>
      </c>
      <c r="T14" s="206">
        <v>0</v>
      </c>
      <c r="U14" s="206">
        <v>33</v>
      </c>
      <c r="V14" s="206">
        <v>0</v>
      </c>
      <c r="W14" s="206">
        <v>0</v>
      </c>
      <c r="X14" s="206">
        <v>0</v>
      </c>
      <c r="Y14" s="206">
        <f t="shared" si="0"/>
        <v>33</v>
      </c>
      <c r="Z14" s="206">
        <v>0</v>
      </c>
      <c r="AA14" s="206">
        <v>0</v>
      </c>
      <c r="AB14" s="206">
        <f t="shared" si="1"/>
        <v>33</v>
      </c>
      <c r="AC14" s="207">
        <v>42096.780555555553</v>
      </c>
      <c r="AD14" s="207">
        <v>42096.866666666669</v>
      </c>
      <c r="AE14" s="207">
        <f t="shared" si="7"/>
        <v>42096.866666666669</v>
      </c>
      <c r="AF14" s="208">
        <f t="shared" si="2"/>
        <v>2.0666666667675599</v>
      </c>
      <c r="AG14" s="206">
        <v>0.01</v>
      </c>
      <c r="AH14" s="206" t="s">
        <v>327</v>
      </c>
      <c r="AI14" s="206">
        <f t="shared" si="8"/>
        <v>7</v>
      </c>
      <c r="AK14" s="211">
        <f t="shared" si="3"/>
        <v>2.0666666667675599E-2</v>
      </c>
      <c r="AL14" s="211">
        <f t="shared" si="4"/>
        <v>68.200000003329478</v>
      </c>
      <c r="AO14" s="212">
        <f t="shared" si="5"/>
        <v>68.200000003329478</v>
      </c>
      <c r="AP14" s="212">
        <f t="shared" si="6"/>
        <v>2.0666666667675599E-2</v>
      </c>
      <c r="AR14" s="212">
        <f>AF14+AF15+AF16+AF17+AF18</f>
        <v>10.650000000314321</v>
      </c>
    </row>
    <row r="15" spans="1:44" ht="35.1" customHeight="1">
      <c r="A15" s="206">
        <v>8</v>
      </c>
      <c r="B15" s="206" t="s">
        <v>335</v>
      </c>
      <c r="C15" s="206" t="s">
        <v>346</v>
      </c>
      <c r="D15" s="206" t="s">
        <v>345</v>
      </c>
      <c r="E15" s="206">
        <v>10</v>
      </c>
      <c r="F15" s="206">
        <v>1</v>
      </c>
      <c r="G15" s="206">
        <v>0</v>
      </c>
      <c r="H15" s="206">
        <v>0</v>
      </c>
      <c r="I15" s="206">
        <v>0</v>
      </c>
      <c r="J15" s="206">
        <v>0</v>
      </c>
      <c r="K15" s="206">
        <v>0</v>
      </c>
      <c r="L15" s="206">
        <v>0</v>
      </c>
      <c r="M15" s="206">
        <v>0</v>
      </c>
      <c r="N15" s="206">
        <v>0</v>
      </c>
      <c r="O15" s="206">
        <v>0</v>
      </c>
      <c r="P15" s="206">
        <v>0</v>
      </c>
      <c r="Q15" s="206">
        <v>0</v>
      </c>
      <c r="R15" s="206">
        <v>0</v>
      </c>
      <c r="S15" s="206">
        <v>0</v>
      </c>
      <c r="T15" s="206">
        <v>0</v>
      </c>
      <c r="U15" s="206">
        <v>96</v>
      </c>
      <c r="V15" s="206">
        <v>0</v>
      </c>
      <c r="W15" s="206">
        <v>0</v>
      </c>
      <c r="X15" s="206">
        <v>0</v>
      </c>
      <c r="Y15" s="206">
        <f t="shared" si="0"/>
        <v>96</v>
      </c>
      <c r="Z15" s="206">
        <v>0</v>
      </c>
      <c r="AA15" s="206">
        <v>0</v>
      </c>
      <c r="AB15" s="206">
        <f t="shared" si="1"/>
        <v>96</v>
      </c>
      <c r="AC15" s="207">
        <v>42105.318749999999</v>
      </c>
      <c r="AD15" s="207">
        <v>42105.395833333336</v>
      </c>
      <c r="AE15" s="207">
        <f t="shared" si="7"/>
        <v>42105.395833333336</v>
      </c>
      <c r="AF15" s="208">
        <f t="shared" si="2"/>
        <v>1.8500000000931323</v>
      </c>
      <c r="AG15" s="206">
        <v>5.6000000000000001E-2</v>
      </c>
      <c r="AH15" s="206" t="s">
        <v>327</v>
      </c>
      <c r="AI15" s="206">
        <f t="shared" si="8"/>
        <v>8</v>
      </c>
      <c r="AK15" s="211">
        <f t="shared" si="3"/>
        <v>0.10360000000521541</v>
      </c>
      <c r="AL15" s="211">
        <f t="shared" si="4"/>
        <v>177.6000000089407</v>
      </c>
      <c r="AO15" s="212">
        <f t="shared" si="5"/>
        <v>177.6000000089407</v>
      </c>
      <c r="AP15" s="212">
        <f t="shared" si="6"/>
        <v>0.10360000000521541</v>
      </c>
    </row>
    <row r="16" spans="1:44" ht="35.1" customHeight="1">
      <c r="A16" s="206">
        <v>9</v>
      </c>
      <c r="B16" s="206" t="s">
        <v>335</v>
      </c>
      <c r="C16" s="206" t="s">
        <v>351</v>
      </c>
      <c r="D16" s="206" t="s">
        <v>345</v>
      </c>
      <c r="E16" s="206">
        <v>10</v>
      </c>
      <c r="F16" s="206">
        <v>1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06">
        <v>0</v>
      </c>
      <c r="O16" s="206">
        <v>0</v>
      </c>
      <c r="P16" s="206">
        <v>0</v>
      </c>
      <c r="Q16" s="206">
        <v>0</v>
      </c>
      <c r="R16" s="206">
        <v>0</v>
      </c>
      <c r="S16" s="206">
        <v>0</v>
      </c>
      <c r="T16" s="206">
        <v>0</v>
      </c>
      <c r="U16" s="206">
        <v>53</v>
      </c>
      <c r="V16" s="206">
        <v>0</v>
      </c>
      <c r="W16" s="206">
        <v>0</v>
      </c>
      <c r="X16" s="206">
        <v>0</v>
      </c>
      <c r="Y16" s="206">
        <f t="shared" si="0"/>
        <v>53</v>
      </c>
      <c r="Z16" s="206">
        <v>0</v>
      </c>
      <c r="AA16" s="206">
        <v>0</v>
      </c>
      <c r="AB16" s="206">
        <f t="shared" si="1"/>
        <v>53</v>
      </c>
      <c r="AC16" s="207">
        <v>42105.318749999999</v>
      </c>
      <c r="AD16" s="207">
        <v>42105.395833333336</v>
      </c>
      <c r="AE16" s="207">
        <f t="shared" si="7"/>
        <v>42105.395833333336</v>
      </c>
      <c r="AF16" s="208">
        <f t="shared" si="2"/>
        <v>1.8500000000931323</v>
      </c>
      <c r="AG16" s="206">
        <v>6.0000000000000001E-3</v>
      </c>
      <c r="AH16" s="206" t="s">
        <v>327</v>
      </c>
      <c r="AI16" s="206">
        <f t="shared" si="8"/>
        <v>9</v>
      </c>
      <c r="AK16" s="211">
        <f t="shared" si="3"/>
        <v>1.1100000000558793E-2</v>
      </c>
      <c r="AL16" s="211">
        <f t="shared" si="4"/>
        <v>98.05000000493601</v>
      </c>
      <c r="AO16" s="212">
        <f t="shared" si="5"/>
        <v>98.05000000493601</v>
      </c>
      <c r="AP16" s="212">
        <f t="shared" si="6"/>
        <v>1.1100000000558793E-2</v>
      </c>
    </row>
    <row r="17" spans="1:44" ht="35.1" customHeight="1">
      <c r="A17" s="206">
        <v>10</v>
      </c>
      <c r="B17" s="206" t="s">
        <v>335</v>
      </c>
      <c r="C17" s="206" t="s">
        <v>349</v>
      </c>
      <c r="D17" s="206" t="s">
        <v>345</v>
      </c>
      <c r="E17" s="206">
        <v>10</v>
      </c>
      <c r="F17" s="206">
        <v>1</v>
      </c>
      <c r="G17" s="206">
        <v>0</v>
      </c>
      <c r="H17" s="206">
        <v>0</v>
      </c>
      <c r="I17" s="206">
        <v>0</v>
      </c>
      <c r="J17" s="206">
        <v>0</v>
      </c>
      <c r="K17" s="206">
        <v>0</v>
      </c>
      <c r="L17" s="206">
        <v>0</v>
      </c>
      <c r="M17" s="206">
        <v>0</v>
      </c>
      <c r="N17" s="206">
        <v>0</v>
      </c>
      <c r="O17" s="206">
        <v>0</v>
      </c>
      <c r="P17" s="206">
        <v>0</v>
      </c>
      <c r="Q17" s="206">
        <v>0</v>
      </c>
      <c r="R17" s="206">
        <v>0</v>
      </c>
      <c r="S17" s="206">
        <v>1</v>
      </c>
      <c r="T17" s="206">
        <v>0</v>
      </c>
      <c r="U17" s="206">
        <v>29</v>
      </c>
      <c r="V17" s="206">
        <v>0</v>
      </c>
      <c r="W17" s="206">
        <v>0</v>
      </c>
      <c r="X17" s="206">
        <v>0</v>
      </c>
      <c r="Y17" s="206">
        <f t="shared" si="0"/>
        <v>30</v>
      </c>
      <c r="Z17" s="206">
        <v>0</v>
      </c>
      <c r="AA17" s="206">
        <v>0</v>
      </c>
      <c r="AB17" s="206">
        <f t="shared" si="1"/>
        <v>30</v>
      </c>
      <c r="AC17" s="207">
        <v>42110.809027777781</v>
      </c>
      <c r="AD17" s="207">
        <v>42110.938194444447</v>
      </c>
      <c r="AE17" s="207">
        <f t="shared" si="7"/>
        <v>42110.938194444447</v>
      </c>
      <c r="AF17" s="208">
        <f t="shared" si="2"/>
        <v>3.0999999999767169</v>
      </c>
      <c r="AG17" s="206">
        <v>2.1999999999999999E-2</v>
      </c>
      <c r="AH17" s="206" t="s">
        <v>327</v>
      </c>
      <c r="AI17" s="206">
        <f t="shared" si="8"/>
        <v>10</v>
      </c>
      <c r="AK17" s="211">
        <f t="shared" si="3"/>
        <v>6.8199999999487768E-2</v>
      </c>
      <c r="AL17" s="211">
        <f t="shared" si="4"/>
        <v>92.999999999301508</v>
      </c>
      <c r="AO17" s="212">
        <f t="shared" si="5"/>
        <v>92.999999999301508</v>
      </c>
      <c r="AP17" s="212">
        <f t="shared" si="6"/>
        <v>6.8199999999487768E-2</v>
      </c>
    </row>
    <row r="18" spans="1:44" ht="35.1" customHeight="1">
      <c r="A18" s="206">
        <v>11</v>
      </c>
      <c r="B18" s="206" t="s">
        <v>335</v>
      </c>
      <c r="C18" s="206" t="s">
        <v>352</v>
      </c>
      <c r="D18" s="206" t="s">
        <v>345</v>
      </c>
      <c r="E18" s="206">
        <v>10</v>
      </c>
      <c r="F18" s="206">
        <v>1</v>
      </c>
      <c r="G18" s="206">
        <v>0</v>
      </c>
      <c r="H18" s="206">
        <v>0</v>
      </c>
      <c r="I18" s="206">
        <v>0</v>
      </c>
      <c r="J18" s="206">
        <v>0</v>
      </c>
      <c r="K18" s="206">
        <v>0</v>
      </c>
      <c r="L18" s="206">
        <v>0</v>
      </c>
      <c r="M18" s="206">
        <v>0</v>
      </c>
      <c r="N18" s="206">
        <v>0</v>
      </c>
      <c r="O18" s="206">
        <v>0</v>
      </c>
      <c r="P18" s="206">
        <v>0</v>
      </c>
      <c r="Q18" s="206">
        <v>0</v>
      </c>
      <c r="R18" s="206">
        <v>0</v>
      </c>
      <c r="S18" s="206">
        <v>0</v>
      </c>
      <c r="T18" s="206">
        <v>0</v>
      </c>
      <c r="U18" s="206">
        <v>25</v>
      </c>
      <c r="V18" s="206">
        <v>0</v>
      </c>
      <c r="W18" s="206">
        <v>0</v>
      </c>
      <c r="X18" s="206">
        <v>0</v>
      </c>
      <c r="Y18" s="206">
        <f t="shared" si="0"/>
        <v>25</v>
      </c>
      <c r="Z18" s="206">
        <v>0</v>
      </c>
      <c r="AA18" s="206">
        <v>0</v>
      </c>
      <c r="AB18" s="206">
        <f t="shared" si="1"/>
        <v>25</v>
      </c>
      <c r="AC18" s="207">
        <v>42123.644444444442</v>
      </c>
      <c r="AD18" s="207">
        <v>42124.569444444445</v>
      </c>
      <c r="AE18" s="207">
        <v>42123.71875</v>
      </c>
      <c r="AF18" s="208">
        <f t="shared" si="2"/>
        <v>1.78333333338378</v>
      </c>
      <c r="AG18" s="206">
        <v>8.0000000000000002E-3</v>
      </c>
      <c r="AH18" s="206" t="s">
        <v>327</v>
      </c>
      <c r="AI18" s="206">
        <f t="shared" si="8"/>
        <v>11</v>
      </c>
      <c r="AK18" s="211">
        <f t="shared" si="3"/>
        <v>1.426666666707024E-2</v>
      </c>
      <c r="AL18" s="211">
        <f t="shared" si="4"/>
        <v>44.583333334594499</v>
      </c>
      <c r="AO18" s="212">
        <f t="shared" si="5"/>
        <v>44.583333334594499</v>
      </c>
      <c r="AP18" s="212">
        <f t="shared" si="6"/>
        <v>1.426666666707024E-2</v>
      </c>
    </row>
    <row r="19" spans="1:44" ht="35.1" customHeight="1">
      <c r="A19" s="206">
        <v>12</v>
      </c>
      <c r="B19" s="206" t="s">
        <v>335</v>
      </c>
      <c r="C19" s="206" t="s">
        <v>348</v>
      </c>
      <c r="D19" s="206" t="s">
        <v>345</v>
      </c>
      <c r="E19" s="206">
        <v>10</v>
      </c>
      <c r="F19" s="206">
        <v>1</v>
      </c>
      <c r="G19" s="206">
        <v>0</v>
      </c>
      <c r="H19" s="206">
        <v>0</v>
      </c>
      <c r="I19" s="206">
        <v>0</v>
      </c>
      <c r="J19" s="206">
        <v>0</v>
      </c>
      <c r="K19" s="206">
        <v>0</v>
      </c>
      <c r="L19" s="206">
        <v>0</v>
      </c>
      <c r="M19" s="206">
        <v>0</v>
      </c>
      <c r="N19" s="206">
        <v>0</v>
      </c>
      <c r="O19" s="206">
        <v>0</v>
      </c>
      <c r="P19" s="206">
        <v>0</v>
      </c>
      <c r="Q19" s="206">
        <v>0</v>
      </c>
      <c r="R19" s="206">
        <v>0</v>
      </c>
      <c r="S19" s="206">
        <v>0</v>
      </c>
      <c r="T19" s="206">
        <v>0</v>
      </c>
      <c r="U19" s="206">
        <v>56</v>
      </c>
      <c r="V19" s="206">
        <v>0</v>
      </c>
      <c r="W19" s="206">
        <v>0</v>
      </c>
      <c r="X19" s="206">
        <v>0</v>
      </c>
      <c r="Y19" s="206">
        <f t="shared" ref="Y19:Y28" si="9">SUM(Q19:U19)</f>
        <v>56</v>
      </c>
      <c r="Z19" s="206">
        <v>0</v>
      </c>
      <c r="AA19" s="206">
        <v>0</v>
      </c>
      <c r="AB19" s="206">
        <f t="shared" ref="AB19:AB28" si="10">SUM(Y19:AA19)</f>
        <v>56</v>
      </c>
      <c r="AC19" s="207">
        <v>42166.003472222219</v>
      </c>
      <c r="AD19" s="207">
        <v>42166.135416666664</v>
      </c>
      <c r="AE19" s="207">
        <f t="shared" ref="AE19:AE27" si="11">AD19</f>
        <v>42166.135416666664</v>
      </c>
      <c r="AF19" s="208">
        <f t="shared" si="2"/>
        <v>3.1666666666860692</v>
      </c>
      <c r="AG19" s="206">
        <v>8.8999999999999996E-2</v>
      </c>
      <c r="AH19" s="206" t="s">
        <v>327</v>
      </c>
      <c r="AI19" s="206">
        <f t="shared" ref="AI19:AI28" si="12">A19</f>
        <v>12</v>
      </c>
      <c r="AK19" s="211">
        <f t="shared" ref="AK19:AK28" si="13">AF19*AG19</f>
        <v>0.28183333333506017</v>
      </c>
      <c r="AL19" s="211">
        <f t="shared" ref="AL19:AL28" si="14">AB19*AF19</f>
        <v>177.33333333441988</v>
      </c>
      <c r="AO19" s="212">
        <f t="shared" ref="AO19:AO28" si="15">AF19*AB19</f>
        <v>177.33333333441988</v>
      </c>
      <c r="AP19" s="212">
        <f t="shared" si="6"/>
        <v>0.28183333333506017</v>
      </c>
      <c r="AR19" s="212">
        <f>AF19+AF20+AF21+AF22</f>
        <v>8.533333333558403</v>
      </c>
    </row>
    <row r="20" spans="1:44" ht="35.1" customHeight="1">
      <c r="A20" s="206">
        <v>13</v>
      </c>
      <c r="B20" s="206" t="s">
        <v>335</v>
      </c>
      <c r="C20" s="206" t="s">
        <v>353</v>
      </c>
      <c r="D20" s="206" t="s">
        <v>345</v>
      </c>
      <c r="E20" s="206">
        <v>10</v>
      </c>
      <c r="F20" s="206">
        <v>1</v>
      </c>
      <c r="G20" s="206">
        <v>0</v>
      </c>
      <c r="H20" s="206">
        <v>0</v>
      </c>
      <c r="I20" s="206">
        <v>0</v>
      </c>
      <c r="J20" s="206">
        <v>0</v>
      </c>
      <c r="K20" s="206">
        <v>0</v>
      </c>
      <c r="L20" s="206">
        <v>0</v>
      </c>
      <c r="M20" s="206">
        <v>0</v>
      </c>
      <c r="N20" s="206">
        <v>0</v>
      </c>
      <c r="O20" s="206">
        <v>0</v>
      </c>
      <c r="P20" s="206">
        <v>0</v>
      </c>
      <c r="Q20" s="206">
        <v>0</v>
      </c>
      <c r="R20" s="206">
        <v>0</v>
      </c>
      <c r="S20" s="206">
        <v>2</v>
      </c>
      <c r="T20" s="206">
        <v>0</v>
      </c>
      <c r="U20" s="206">
        <v>73</v>
      </c>
      <c r="V20" s="206">
        <v>0</v>
      </c>
      <c r="W20" s="206">
        <v>0</v>
      </c>
      <c r="X20" s="206">
        <v>0</v>
      </c>
      <c r="Y20" s="206">
        <f t="shared" si="9"/>
        <v>75</v>
      </c>
      <c r="Z20" s="206">
        <v>0</v>
      </c>
      <c r="AA20" s="206">
        <v>0</v>
      </c>
      <c r="AB20" s="206">
        <f t="shared" si="10"/>
        <v>75</v>
      </c>
      <c r="AC20" s="207">
        <v>42166.003472222219</v>
      </c>
      <c r="AD20" s="207">
        <v>42166.035416666666</v>
      </c>
      <c r="AE20" s="207">
        <f t="shared" si="11"/>
        <v>42166.035416666666</v>
      </c>
      <c r="AF20" s="208">
        <f t="shared" si="2"/>
        <v>0.76666666672099382</v>
      </c>
      <c r="AG20" s="206">
        <v>3.0000000000000001E-3</v>
      </c>
      <c r="AH20" s="206" t="s">
        <v>327</v>
      </c>
      <c r="AI20" s="206">
        <f t="shared" si="12"/>
        <v>13</v>
      </c>
      <c r="AK20" s="211">
        <f t="shared" si="13"/>
        <v>2.3000000001629816E-3</v>
      </c>
      <c r="AL20" s="211">
        <f t="shared" si="14"/>
        <v>57.500000004074536</v>
      </c>
      <c r="AO20" s="212">
        <f t="shared" si="15"/>
        <v>57.500000004074536</v>
      </c>
      <c r="AP20" s="212">
        <f t="shared" si="6"/>
        <v>2.3000000001629816E-3</v>
      </c>
    </row>
    <row r="21" spans="1:44" ht="35.1" customHeight="1">
      <c r="A21" s="206">
        <v>14</v>
      </c>
      <c r="B21" s="206" t="s">
        <v>335</v>
      </c>
      <c r="C21" s="206" t="s">
        <v>350</v>
      </c>
      <c r="D21" s="206" t="s">
        <v>345</v>
      </c>
      <c r="E21" s="206">
        <v>10</v>
      </c>
      <c r="F21" s="206">
        <v>1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6">
        <v>0</v>
      </c>
      <c r="P21" s="206">
        <v>0</v>
      </c>
      <c r="Q21" s="206">
        <v>0</v>
      </c>
      <c r="R21" s="206">
        <v>0</v>
      </c>
      <c r="S21" s="206">
        <v>0</v>
      </c>
      <c r="T21" s="206">
        <v>0</v>
      </c>
      <c r="U21" s="206">
        <v>33</v>
      </c>
      <c r="V21" s="206">
        <v>0</v>
      </c>
      <c r="W21" s="206">
        <v>0</v>
      </c>
      <c r="X21" s="206">
        <v>0</v>
      </c>
      <c r="Y21" s="206">
        <f t="shared" si="9"/>
        <v>33</v>
      </c>
      <c r="Z21" s="206">
        <v>0</v>
      </c>
      <c r="AA21" s="206">
        <v>0</v>
      </c>
      <c r="AB21" s="206">
        <f t="shared" si="10"/>
        <v>33</v>
      </c>
      <c r="AC21" s="207">
        <v>42179.701388888891</v>
      </c>
      <c r="AD21" s="207">
        <v>42179.777777777781</v>
      </c>
      <c r="AE21" s="207">
        <v>42179.777777777781</v>
      </c>
      <c r="AF21" s="208">
        <f t="shared" si="2"/>
        <v>1.8333333333721384</v>
      </c>
      <c r="AG21" s="206">
        <v>1.6E-2</v>
      </c>
      <c r="AH21" s="206" t="s">
        <v>327</v>
      </c>
      <c r="AI21" s="206">
        <f t="shared" si="12"/>
        <v>14</v>
      </c>
      <c r="AK21" s="211">
        <f t="shared" si="13"/>
        <v>2.9333333333954215E-2</v>
      </c>
      <c r="AL21" s="211">
        <f t="shared" si="14"/>
        <v>60.500000001280569</v>
      </c>
      <c r="AO21" s="212">
        <f t="shared" si="15"/>
        <v>60.500000001280569</v>
      </c>
      <c r="AP21" s="212">
        <f t="shared" si="6"/>
        <v>2.9333333333954215E-2</v>
      </c>
    </row>
    <row r="22" spans="1:44" ht="35.1" customHeight="1">
      <c r="A22" s="206">
        <v>15</v>
      </c>
      <c r="B22" s="206" t="s">
        <v>335</v>
      </c>
      <c r="C22" s="206" t="s">
        <v>354</v>
      </c>
      <c r="D22" s="206" t="s">
        <v>345</v>
      </c>
      <c r="E22" s="206">
        <v>10</v>
      </c>
      <c r="F22" s="206">
        <v>1</v>
      </c>
      <c r="G22" s="206">
        <v>0</v>
      </c>
      <c r="H22" s="206">
        <v>0</v>
      </c>
      <c r="I22" s="206">
        <v>0</v>
      </c>
      <c r="J22" s="206">
        <v>0</v>
      </c>
      <c r="K22" s="206">
        <v>0</v>
      </c>
      <c r="L22" s="206">
        <v>0</v>
      </c>
      <c r="M22" s="206">
        <v>0</v>
      </c>
      <c r="N22" s="206">
        <v>0</v>
      </c>
      <c r="O22" s="206">
        <v>0</v>
      </c>
      <c r="P22" s="206">
        <v>0</v>
      </c>
      <c r="Q22" s="206">
        <v>0</v>
      </c>
      <c r="R22" s="206">
        <v>0</v>
      </c>
      <c r="S22" s="206">
        <v>1</v>
      </c>
      <c r="T22" s="206">
        <v>0</v>
      </c>
      <c r="U22" s="206">
        <v>17</v>
      </c>
      <c r="V22" s="206">
        <v>0</v>
      </c>
      <c r="W22" s="206">
        <v>0</v>
      </c>
      <c r="X22" s="206">
        <v>0</v>
      </c>
      <c r="Y22" s="206">
        <f t="shared" si="9"/>
        <v>18</v>
      </c>
      <c r="Z22" s="206">
        <v>0</v>
      </c>
      <c r="AA22" s="206">
        <v>0</v>
      </c>
      <c r="AB22" s="206">
        <f t="shared" si="10"/>
        <v>18</v>
      </c>
      <c r="AC22" s="207">
        <v>42183.218055555553</v>
      </c>
      <c r="AD22" s="207">
        <v>42184.636805555558</v>
      </c>
      <c r="AE22" s="207">
        <v>42183.333333333336</v>
      </c>
      <c r="AF22" s="208">
        <f t="shared" si="2"/>
        <v>2.7666666667792015</v>
      </c>
      <c r="AG22" s="206">
        <v>1.2E-2</v>
      </c>
      <c r="AH22" s="206" t="s">
        <v>327</v>
      </c>
      <c r="AI22" s="206">
        <f t="shared" si="12"/>
        <v>15</v>
      </c>
      <c r="AK22" s="211">
        <f t="shared" si="13"/>
        <v>3.320000000135042E-2</v>
      </c>
      <c r="AL22" s="211">
        <f t="shared" si="14"/>
        <v>49.800000002025627</v>
      </c>
      <c r="AO22" s="212">
        <f t="shared" si="15"/>
        <v>49.800000002025627</v>
      </c>
      <c r="AP22" s="212">
        <f t="shared" si="6"/>
        <v>3.320000000135042E-2</v>
      </c>
    </row>
    <row r="23" spans="1:44" ht="35.1" customHeight="1">
      <c r="A23" s="206">
        <v>16</v>
      </c>
      <c r="B23" s="206" t="s">
        <v>335</v>
      </c>
      <c r="C23" s="206" t="s">
        <v>350</v>
      </c>
      <c r="D23" s="206" t="s">
        <v>345</v>
      </c>
      <c r="E23" s="206">
        <v>10</v>
      </c>
      <c r="F23" s="206">
        <v>1</v>
      </c>
      <c r="G23" s="206">
        <v>0</v>
      </c>
      <c r="H23" s="206">
        <v>0</v>
      </c>
      <c r="I23" s="206">
        <v>0</v>
      </c>
      <c r="J23" s="206">
        <v>0</v>
      </c>
      <c r="K23" s="206">
        <v>0</v>
      </c>
      <c r="L23" s="206">
        <v>0</v>
      </c>
      <c r="M23" s="206">
        <v>0</v>
      </c>
      <c r="N23" s="206">
        <v>0</v>
      </c>
      <c r="O23" s="206">
        <v>0</v>
      </c>
      <c r="P23" s="206">
        <v>0</v>
      </c>
      <c r="Q23" s="206">
        <v>0</v>
      </c>
      <c r="R23" s="206">
        <v>0</v>
      </c>
      <c r="S23" s="206">
        <v>0</v>
      </c>
      <c r="T23" s="206">
        <v>0</v>
      </c>
      <c r="U23" s="206">
        <v>33</v>
      </c>
      <c r="V23" s="206">
        <v>0</v>
      </c>
      <c r="W23" s="206">
        <v>0</v>
      </c>
      <c r="X23" s="206">
        <v>0</v>
      </c>
      <c r="Y23" s="206">
        <f t="shared" si="9"/>
        <v>33</v>
      </c>
      <c r="Z23" s="206">
        <v>0</v>
      </c>
      <c r="AA23" s="206">
        <v>0</v>
      </c>
      <c r="AB23" s="206">
        <f t="shared" si="10"/>
        <v>33</v>
      </c>
      <c r="AC23" s="207">
        <v>42195.573611111111</v>
      </c>
      <c r="AD23" s="207">
        <v>42195.71875</v>
      </c>
      <c r="AE23" s="207">
        <v>42195.71875</v>
      </c>
      <c r="AF23" s="208">
        <f t="shared" si="2"/>
        <v>3.4833333333372138</v>
      </c>
      <c r="AG23" s="206">
        <v>6.0000000000000001E-3</v>
      </c>
      <c r="AH23" s="206" t="s">
        <v>327</v>
      </c>
      <c r="AI23" s="206">
        <f t="shared" si="12"/>
        <v>16</v>
      </c>
      <c r="AK23" s="211">
        <f t="shared" si="13"/>
        <v>2.0900000000023282E-2</v>
      </c>
      <c r="AL23" s="211">
        <f t="shared" si="14"/>
        <v>114.95000000012806</v>
      </c>
      <c r="AO23" s="212">
        <f t="shared" si="15"/>
        <v>114.95000000012806</v>
      </c>
      <c r="AP23" s="212">
        <f t="shared" si="6"/>
        <v>2.0900000000023282E-2</v>
      </c>
      <c r="AR23" s="212">
        <f>AF23+AF24</f>
        <v>4.4833333332790062</v>
      </c>
    </row>
    <row r="24" spans="1:44" ht="35.1" customHeight="1">
      <c r="A24" s="206">
        <v>17</v>
      </c>
      <c r="B24" s="206" t="s">
        <v>335</v>
      </c>
      <c r="C24" s="206" t="s">
        <v>349</v>
      </c>
      <c r="D24" s="206" t="s">
        <v>345</v>
      </c>
      <c r="E24" s="206">
        <v>10</v>
      </c>
      <c r="F24" s="206">
        <v>1</v>
      </c>
      <c r="G24" s="206">
        <v>0</v>
      </c>
      <c r="H24" s="206">
        <v>0</v>
      </c>
      <c r="I24" s="206">
        <v>0</v>
      </c>
      <c r="J24" s="206">
        <v>0</v>
      </c>
      <c r="K24" s="206">
        <v>0</v>
      </c>
      <c r="L24" s="206">
        <v>0</v>
      </c>
      <c r="M24" s="206">
        <v>0</v>
      </c>
      <c r="N24" s="206">
        <v>0</v>
      </c>
      <c r="O24" s="206">
        <v>0</v>
      </c>
      <c r="P24" s="206">
        <v>0</v>
      </c>
      <c r="Q24" s="206">
        <v>0</v>
      </c>
      <c r="R24" s="206">
        <v>0</v>
      </c>
      <c r="S24" s="206">
        <v>1</v>
      </c>
      <c r="T24" s="206">
        <v>0</v>
      </c>
      <c r="U24" s="206">
        <v>29</v>
      </c>
      <c r="V24" s="206">
        <v>0</v>
      </c>
      <c r="W24" s="206">
        <v>0</v>
      </c>
      <c r="X24" s="206">
        <v>0</v>
      </c>
      <c r="Y24" s="206">
        <f t="shared" si="9"/>
        <v>30</v>
      </c>
      <c r="Z24" s="206">
        <v>0</v>
      </c>
      <c r="AA24" s="206">
        <v>0</v>
      </c>
      <c r="AB24" s="206">
        <f t="shared" si="10"/>
        <v>30</v>
      </c>
      <c r="AC24" s="207">
        <v>42195.586805555555</v>
      </c>
      <c r="AD24" s="207">
        <v>42195.628472222219</v>
      </c>
      <c r="AE24" s="207">
        <f t="shared" si="11"/>
        <v>42195.628472222219</v>
      </c>
      <c r="AF24" s="208">
        <f t="shared" si="2"/>
        <v>0.99999999994179234</v>
      </c>
      <c r="AG24" s="206">
        <v>3.0000000000000001E-3</v>
      </c>
      <c r="AH24" s="206" t="s">
        <v>327</v>
      </c>
      <c r="AI24" s="206">
        <f t="shared" si="12"/>
        <v>17</v>
      </c>
      <c r="AK24" s="211">
        <f t="shared" si="13"/>
        <v>2.9999999998253772E-3</v>
      </c>
      <c r="AL24" s="211">
        <f t="shared" si="14"/>
        <v>29.99999999825377</v>
      </c>
      <c r="AO24" s="212">
        <f t="shared" si="15"/>
        <v>29.99999999825377</v>
      </c>
      <c r="AP24" s="212">
        <f t="shared" si="6"/>
        <v>2.9999999998253772E-3</v>
      </c>
    </row>
    <row r="25" spans="1:44" ht="35.1" customHeight="1">
      <c r="A25" s="206">
        <v>18</v>
      </c>
      <c r="B25" s="206" t="s">
        <v>335</v>
      </c>
      <c r="C25" s="206" t="s">
        <v>349</v>
      </c>
      <c r="D25" s="206" t="s">
        <v>345</v>
      </c>
      <c r="E25" s="206">
        <v>10</v>
      </c>
      <c r="F25" s="206">
        <v>1</v>
      </c>
      <c r="G25" s="206">
        <v>0</v>
      </c>
      <c r="H25" s="206">
        <v>0</v>
      </c>
      <c r="I25" s="206">
        <v>0</v>
      </c>
      <c r="J25" s="206">
        <v>0</v>
      </c>
      <c r="K25" s="206">
        <v>0</v>
      </c>
      <c r="L25" s="206">
        <v>0</v>
      </c>
      <c r="M25" s="206">
        <v>0</v>
      </c>
      <c r="N25" s="206">
        <v>0</v>
      </c>
      <c r="O25" s="206">
        <v>0</v>
      </c>
      <c r="P25" s="206">
        <v>0</v>
      </c>
      <c r="Q25" s="206">
        <v>0</v>
      </c>
      <c r="R25" s="206">
        <v>0</v>
      </c>
      <c r="S25" s="206">
        <v>1</v>
      </c>
      <c r="T25" s="206">
        <v>0</v>
      </c>
      <c r="U25" s="206">
        <v>29</v>
      </c>
      <c r="V25" s="206">
        <v>0</v>
      </c>
      <c r="W25" s="206">
        <v>0</v>
      </c>
      <c r="X25" s="206">
        <v>0</v>
      </c>
      <c r="Y25" s="206">
        <f t="shared" si="9"/>
        <v>30</v>
      </c>
      <c r="Z25" s="206">
        <v>0</v>
      </c>
      <c r="AA25" s="206">
        <v>0</v>
      </c>
      <c r="AB25" s="206">
        <f t="shared" si="10"/>
        <v>30</v>
      </c>
      <c r="AC25" s="207">
        <v>42225.128472222219</v>
      </c>
      <c r="AD25" s="207">
        <v>42225.184027777781</v>
      </c>
      <c r="AE25" s="207">
        <f t="shared" si="11"/>
        <v>42225.184027777781</v>
      </c>
      <c r="AF25" s="208">
        <f t="shared" si="2"/>
        <v>1.3333333334885538</v>
      </c>
      <c r="AG25" s="206">
        <v>4.3999999999999997E-2</v>
      </c>
      <c r="AH25" s="206" t="s">
        <v>327</v>
      </c>
      <c r="AI25" s="206">
        <f t="shared" si="12"/>
        <v>18</v>
      </c>
      <c r="AK25" s="211">
        <f t="shared" si="13"/>
        <v>5.8666666673496362E-2</v>
      </c>
      <c r="AL25" s="211">
        <f t="shared" si="14"/>
        <v>40.000000004656613</v>
      </c>
      <c r="AO25" s="212">
        <f t="shared" si="15"/>
        <v>40.000000004656613</v>
      </c>
      <c r="AP25" s="212">
        <f t="shared" si="6"/>
        <v>5.8666666673496362E-2</v>
      </c>
      <c r="AR25" s="212">
        <f>AF25+AF26</f>
        <v>5.3166666668839753</v>
      </c>
    </row>
    <row r="26" spans="1:44" ht="35.1" customHeight="1">
      <c r="A26" s="206">
        <v>19</v>
      </c>
      <c r="B26" s="206" t="s">
        <v>335</v>
      </c>
      <c r="C26" s="206" t="s">
        <v>353</v>
      </c>
      <c r="D26" s="206" t="s">
        <v>345</v>
      </c>
      <c r="E26" s="206">
        <v>10</v>
      </c>
      <c r="F26" s="206">
        <v>1</v>
      </c>
      <c r="G26" s="206">
        <v>0</v>
      </c>
      <c r="H26" s="206">
        <v>0</v>
      </c>
      <c r="I26" s="206">
        <v>0</v>
      </c>
      <c r="J26" s="206">
        <v>0</v>
      </c>
      <c r="K26" s="206">
        <v>0</v>
      </c>
      <c r="L26" s="206">
        <v>0</v>
      </c>
      <c r="M26" s="206">
        <v>0</v>
      </c>
      <c r="N26" s="206">
        <v>0</v>
      </c>
      <c r="O26" s="206">
        <v>0</v>
      </c>
      <c r="P26" s="206">
        <v>0</v>
      </c>
      <c r="Q26" s="206">
        <v>0</v>
      </c>
      <c r="R26" s="206">
        <v>0</v>
      </c>
      <c r="S26" s="206">
        <v>2</v>
      </c>
      <c r="T26" s="206">
        <v>0</v>
      </c>
      <c r="U26" s="206">
        <v>73</v>
      </c>
      <c r="V26" s="206">
        <v>0</v>
      </c>
      <c r="W26" s="206">
        <v>0</v>
      </c>
      <c r="X26" s="206">
        <v>0</v>
      </c>
      <c r="Y26" s="206">
        <f t="shared" si="9"/>
        <v>75</v>
      </c>
      <c r="Z26" s="206">
        <v>0</v>
      </c>
      <c r="AA26" s="206">
        <v>0</v>
      </c>
      <c r="AB26" s="206">
        <f t="shared" si="10"/>
        <v>75</v>
      </c>
      <c r="AC26" s="207">
        <v>42232.734027777777</v>
      </c>
      <c r="AD26" s="207">
        <v>42232.9</v>
      </c>
      <c r="AE26" s="207">
        <f t="shared" si="11"/>
        <v>42232.9</v>
      </c>
      <c r="AF26" s="208">
        <f t="shared" si="2"/>
        <v>3.9833333333954215</v>
      </c>
      <c r="AG26" s="206">
        <v>0.11899999999999999</v>
      </c>
      <c r="AH26" s="206" t="s">
        <v>327</v>
      </c>
      <c r="AI26" s="206">
        <f t="shared" si="12"/>
        <v>19</v>
      </c>
      <c r="AK26" s="211">
        <f t="shared" si="13"/>
        <v>0.47401666667405512</v>
      </c>
      <c r="AL26" s="211">
        <f t="shared" si="14"/>
        <v>298.75000000465661</v>
      </c>
      <c r="AO26" s="212">
        <f t="shared" si="15"/>
        <v>298.75000000465661</v>
      </c>
      <c r="AP26" s="212">
        <f t="shared" si="6"/>
        <v>0.47401666667405512</v>
      </c>
    </row>
    <row r="27" spans="1:44" ht="35.1" customHeight="1">
      <c r="A27" s="206">
        <v>20</v>
      </c>
      <c r="B27" s="206" t="s">
        <v>335</v>
      </c>
      <c r="C27" s="206" t="s">
        <v>351</v>
      </c>
      <c r="D27" s="206" t="s">
        <v>345</v>
      </c>
      <c r="E27" s="206">
        <v>10</v>
      </c>
      <c r="F27" s="206">
        <v>1</v>
      </c>
      <c r="G27" s="206">
        <v>0</v>
      </c>
      <c r="H27" s="206">
        <v>0</v>
      </c>
      <c r="I27" s="206">
        <v>0</v>
      </c>
      <c r="J27" s="206">
        <v>0</v>
      </c>
      <c r="K27" s="206">
        <v>0</v>
      </c>
      <c r="L27" s="206">
        <v>0</v>
      </c>
      <c r="M27" s="206">
        <v>0</v>
      </c>
      <c r="N27" s="206">
        <v>0</v>
      </c>
      <c r="O27" s="206">
        <v>0</v>
      </c>
      <c r="P27" s="206">
        <v>0</v>
      </c>
      <c r="Q27" s="206">
        <v>0</v>
      </c>
      <c r="R27" s="206">
        <v>0</v>
      </c>
      <c r="S27" s="206">
        <v>0</v>
      </c>
      <c r="T27" s="206">
        <v>0</v>
      </c>
      <c r="U27" s="206">
        <v>53</v>
      </c>
      <c r="V27" s="206">
        <v>0</v>
      </c>
      <c r="W27" s="206">
        <v>0</v>
      </c>
      <c r="X27" s="206">
        <v>0</v>
      </c>
      <c r="Y27" s="206">
        <f t="shared" si="9"/>
        <v>53</v>
      </c>
      <c r="Z27" s="206">
        <v>0</v>
      </c>
      <c r="AA27" s="206">
        <v>0</v>
      </c>
      <c r="AB27" s="206">
        <f t="shared" si="10"/>
        <v>53</v>
      </c>
      <c r="AC27" s="207">
        <v>42255.675694444442</v>
      </c>
      <c r="AD27" s="207">
        <v>42255.727777777778</v>
      </c>
      <c r="AE27" s="207">
        <f t="shared" si="11"/>
        <v>42255.727777777778</v>
      </c>
      <c r="AF27" s="208">
        <f t="shared" si="2"/>
        <v>1.2500000000582077</v>
      </c>
      <c r="AG27" s="206">
        <v>6.0000000000000001E-3</v>
      </c>
      <c r="AH27" s="206" t="s">
        <v>327</v>
      </c>
      <c r="AI27" s="206">
        <f t="shared" si="12"/>
        <v>20</v>
      </c>
      <c r="AK27" s="211">
        <f t="shared" si="13"/>
        <v>7.5000000003492464E-3</v>
      </c>
      <c r="AL27" s="211">
        <f t="shared" si="14"/>
        <v>66.250000003085006</v>
      </c>
      <c r="AO27" s="212">
        <f t="shared" si="15"/>
        <v>66.250000003085006</v>
      </c>
      <c r="AP27" s="212">
        <f t="shared" si="6"/>
        <v>7.5000000003492464E-3</v>
      </c>
      <c r="AR27" s="212">
        <f>AF27+AF29</f>
        <v>1.5833333332557231</v>
      </c>
    </row>
    <row r="28" spans="1:44" ht="35.1" customHeight="1">
      <c r="A28" s="206">
        <v>21</v>
      </c>
      <c r="B28" s="206" t="s">
        <v>335</v>
      </c>
      <c r="C28" s="206" t="s">
        <v>346</v>
      </c>
      <c r="D28" s="206" t="s">
        <v>345</v>
      </c>
      <c r="E28" s="206">
        <v>10</v>
      </c>
      <c r="F28" s="206">
        <v>1</v>
      </c>
      <c r="G28" s="206">
        <v>0</v>
      </c>
      <c r="H28" s="206">
        <v>0</v>
      </c>
      <c r="I28" s="206">
        <v>0</v>
      </c>
      <c r="J28" s="206">
        <v>0</v>
      </c>
      <c r="K28" s="206">
        <v>0</v>
      </c>
      <c r="L28" s="206">
        <v>0</v>
      </c>
      <c r="M28" s="206">
        <v>0</v>
      </c>
      <c r="N28" s="206">
        <v>0</v>
      </c>
      <c r="O28" s="206">
        <v>0</v>
      </c>
      <c r="P28" s="206">
        <v>0</v>
      </c>
      <c r="Q28" s="206">
        <v>0</v>
      </c>
      <c r="R28" s="206">
        <v>0</v>
      </c>
      <c r="S28" s="206">
        <v>0</v>
      </c>
      <c r="T28" s="206">
        <v>0</v>
      </c>
      <c r="U28" s="206">
        <v>96</v>
      </c>
      <c r="V28" s="206">
        <v>0</v>
      </c>
      <c r="W28" s="206">
        <v>0</v>
      </c>
      <c r="X28" s="206">
        <v>0</v>
      </c>
      <c r="Y28" s="206">
        <f t="shared" si="9"/>
        <v>96</v>
      </c>
      <c r="Z28" s="206">
        <v>0</v>
      </c>
      <c r="AA28" s="206">
        <v>0</v>
      </c>
      <c r="AB28" s="206">
        <f t="shared" si="10"/>
        <v>96</v>
      </c>
      <c r="AC28" s="207">
        <v>42264.409722222219</v>
      </c>
      <c r="AD28" s="207">
        <v>42285.506944444445</v>
      </c>
      <c r="AE28" s="207">
        <v>42264.454861111109</v>
      </c>
      <c r="AF28" s="208">
        <f t="shared" si="2"/>
        <v>1.0833333333721384</v>
      </c>
      <c r="AG28" s="206">
        <v>3.2000000000000001E-2</v>
      </c>
      <c r="AH28" s="206" t="s">
        <v>327</v>
      </c>
      <c r="AI28" s="206">
        <f t="shared" si="12"/>
        <v>21</v>
      </c>
      <c r="AK28" s="211">
        <f t="shared" si="13"/>
        <v>3.4666666667908429E-2</v>
      </c>
      <c r="AL28" s="211">
        <f t="shared" si="14"/>
        <v>104.00000000372529</v>
      </c>
      <c r="AO28" s="212">
        <f t="shared" si="15"/>
        <v>104.00000000372529</v>
      </c>
      <c r="AP28" s="212">
        <f t="shared" si="6"/>
        <v>3.4666666667908429E-2</v>
      </c>
      <c r="AR28" s="212">
        <f>AF28</f>
        <v>1.0833333333721384</v>
      </c>
    </row>
    <row r="29" spans="1:44" ht="35.1" customHeight="1">
      <c r="A29" s="206">
        <v>22</v>
      </c>
      <c r="B29" s="206" t="s">
        <v>335</v>
      </c>
      <c r="C29" s="206" t="s">
        <v>351</v>
      </c>
      <c r="D29" s="206" t="s">
        <v>345</v>
      </c>
      <c r="E29" s="206">
        <v>10</v>
      </c>
      <c r="F29" s="206">
        <v>1</v>
      </c>
      <c r="G29" s="206">
        <v>0</v>
      </c>
      <c r="H29" s="206">
        <v>0</v>
      </c>
      <c r="I29" s="206">
        <v>0</v>
      </c>
      <c r="J29" s="206">
        <v>0</v>
      </c>
      <c r="K29" s="206">
        <v>0</v>
      </c>
      <c r="L29" s="206">
        <v>0</v>
      </c>
      <c r="M29" s="206">
        <v>0</v>
      </c>
      <c r="N29" s="206">
        <v>0</v>
      </c>
      <c r="O29" s="206">
        <v>0</v>
      </c>
      <c r="P29" s="206">
        <v>0</v>
      </c>
      <c r="Q29" s="206">
        <v>0</v>
      </c>
      <c r="R29" s="206">
        <v>0</v>
      </c>
      <c r="S29" s="206">
        <v>0</v>
      </c>
      <c r="T29" s="206">
        <v>0</v>
      </c>
      <c r="U29" s="206">
        <v>53</v>
      </c>
      <c r="V29" s="206">
        <v>0</v>
      </c>
      <c r="W29" s="206">
        <v>0</v>
      </c>
      <c r="X29" s="206">
        <v>0</v>
      </c>
      <c r="Y29" s="206">
        <f>SUM(Q29:U29)</f>
        <v>53</v>
      </c>
      <c r="Z29" s="206">
        <v>0</v>
      </c>
      <c r="AA29" s="206">
        <v>0</v>
      </c>
      <c r="AB29" s="206">
        <f>SUM(Y29:AA29)</f>
        <v>53</v>
      </c>
      <c r="AC29" s="207">
        <v>42270.145833333336</v>
      </c>
      <c r="AD29" s="207">
        <v>42270.159722222219</v>
      </c>
      <c r="AE29" s="207">
        <f>AD29</f>
        <v>42270.159722222219</v>
      </c>
      <c r="AF29" s="208">
        <f t="shared" si="2"/>
        <v>0.33333333319751546</v>
      </c>
      <c r="AG29" s="206">
        <v>2E-3</v>
      </c>
      <c r="AH29" s="206" t="s">
        <v>327</v>
      </c>
      <c r="AI29" s="206">
        <f>A29</f>
        <v>22</v>
      </c>
      <c r="AK29" s="211">
        <f>AF29*AG29</f>
        <v>6.6666666639503096E-4</v>
      </c>
      <c r="AL29" s="211">
        <f>AB29*AF29</f>
        <v>17.666666659468319</v>
      </c>
      <c r="AO29" s="212">
        <f>AF29*AB29</f>
        <v>17.666666659468319</v>
      </c>
      <c r="AP29" s="212">
        <f t="shared" si="6"/>
        <v>6.6666666639503096E-4</v>
      </c>
    </row>
    <row r="30" spans="1:44" ht="35.1" customHeight="1">
      <c r="A30" s="206">
        <v>23</v>
      </c>
      <c r="B30" s="206" t="s">
        <v>335</v>
      </c>
      <c r="C30" s="206" t="s">
        <v>347</v>
      </c>
      <c r="D30" s="206" t="s">
        <v>345</v>
      </c>
      <c r="E30" s="206">
        <v>10</v>
      </c>
      <c r="F30" s="206">
        <v>1</v>
      </c>
      <c r="G30" s="206">
        <v>0</v>
      </c>
      <c r="H30" s="206">
        <v>0</v>
      </c>
      <c r="I30" s="206">
        <v>0</v>
      </c>
      <c r="J30" s="206">
        <v>0</v>
      </c>
      <c r="K30" s="206">
        <v>0</v>
      </c>
      <c r="L30" s="206">
        <v>0</v>
      </c>
      <c r="M30" s="206">
        <v>0</v>
      </c>
      <c r="N30" s="206">
        <v>0</v>
      </c>
      <c r="O30" s="206">
        <v>0</v>
      </c>
      <c r="P30" s="206">
        <v>0</v>
      </c>
      <c r="Q30" s="206">
        <v>0</v>
      </c>
      <c r="R30" s="206">
        <v>0</v>
      </c>
      <c r="S30" s="206">
        <v>0</v>
      </c>
      <c r="T30" s="206">
        <v>0</v>
      </c>
      <c r="U30" s="206">
        <v>21</v>
      </c>
      <c r="V30" s="206">
        <v>0</v>
      </c>
      <c r="W30" s="206">
        <v>0</v>
      </c>
      <c r="X30" s="206">
        <v>0</v>
      </c>
      <c r="Y30" s="206">
        <f>SUM(Q30:U30)</f>
        <v>21</v>
      </c>
      <c r="Z30" s="206">
        <v>0</v>
      </c>
      <c r="AA30" s="206">
        <v>0</v>
      </c>
      <c r="AB30" s="206">
        <f>SUM(Y30:AA30)</f>
        <v>21</v>
      </c>
      <c r="AC30" s="207">
        <v>42311.392361111109</v>
      </c>
      <c r="AD30" s="207">
        <v>42324.647916666669</v>
      </c>
      <c r="AE30" s="207">
        <v>42311.565972222219</v>
      </c>
      <c r="AF30" s="208">
        <f t="shared" si="2"/>
        <v>4.1666666666278616</v>
      </c>
      <c r="AG30" s="206">
        <v>0.125</v>
      </c>
      <c r="AH30" s="206" t="s">
        <v>327</v>
      </c>
      <c r="AI30" s="206">
        <f>A30</f>
        <v>23</v>
      </c>
      <c r="AK30" s="211">
        <f>AF30*AG30</f>
        <v>0.52083333332848269</v>
      </c>
      <c r="AL30" s="211">
        <f>AB30*AF30</f>
        <v>87.499999999185093</v>
      </c>
      <c r="AO30" s="212">
        <f>AF30*AB30</f>
        <v>87.499999999185093</v>
      </c>
      <c r="AP30" s="212">
        <f t="shared" si="6"/>
        <v>0.52083333332848269</v>
      </c>
      <c r="AR30" s="212">
        <f>AF30+AF31</f>
        <v>4.5833333332557231</v>
      </c>
    </row>
    <row r="31" spans="1:44" ht="35.1" customHeight="1">
      <c r="A31" s="206">
        <v>24</v>
      </c>
      <c r="B31" s="206" t="s">
        <v>335</v>
      </c>
      <c r="C31" s="206" t="s">
        <v>351</v>
      </c>
      <c r="D31" s="206" t="s">
        <v>345</v>
      </c>
      <c r="E31" s="206">
        <v>10</v>
      </c>
      <c r="F31" s="206">
        <v>1</v>
      </c>
      <c r="G31" s="206">
        <v>0</v>
      </c>
      <c r="H31" s="206">
        <v>0</v>
      </c>
      <c r="I31" s="206">
        <v>0</v>
      </c>
      <c r="J31" s="206">
        <v>0</v>
      </c>
      <c r="K31" s="206">
        <v>0</v>
      </c>
      <c r="L31" s="206">
        <v>0</v>
      </c>
      <c r="M31" s="206">
        <v>0</v>
      </c>
      <c r="N31" s="206">
        <v>0</v>
      </c>
      <c r="O31" s="206">
        <v>0</v>
      </c>
      <c r="P31" s="206">
        <v>0</v>
      </c>
      <c r="Q31" s="206">
        <v>0</v>
      </c>
      <c r="R31" s="206">
        <v>0</v>
      </c>
      <c r="S31" s="206">
        <v>0</v>
      </c>
      <c r="T31" s="206">
        <v>0</v>
      </c>
      <c r="U31" s="206">
        <v>53</v>
      </c>
      <c r="V31" s="206">
        <v>0</v>
      </c>
      <c r="W31" s="206">
        <v>0</v>
      </c>
      <c r="X31" s="206">
        <v>0</v>
      </c>
      <c r="Y31" s="206">
        <f>SUM(Q31:U31)</f>
        <v>53</v>
      </c>
      <c r="Z31" s="206">
        <v>0</v>
      </c>
      <c r="AA31" s="206">
        <v>0</v>
      </c>
      <c r="AB31" s="206">
        <f>SUM(Y31:AA31)</f>
        <v>53</v>
      </c>
      <c r="AC31" s="207">
        <v>42328.881944444445</v>
      </c>
      <c r="AD31" s="207">
        <v>42328.899305555555</v>
      </c>
      <c r="AE31" s="207">
        <f>AD31</f>
        <v>42328.899305555555</v>
      </c>
      <c r="AF31" s="208">
        <f t="shared" si="2"/>
        <v>0.41666666662786156</v>
      </c>
      <c r="AG31" s="206">
        <v>2E-3</v>
      </c>
      <c r="AH31" s="206" t="s">
        <v>327</v>
      </c>
      <c r="AI31" s="206">
        <f>A31</f>
        <v>24</v>
      </c>
      <c r="AK31" s="211">
        <f>AF31*AG31</f>
        <v>8.3333333325572316E-4</v>
      </c>
      <c r="AL31" s="211">
        <f>AB31*AF31</f>
        <v>22.083333331276663</v>
      </c>
      <c r="AO31" s="212">
        <f>AF31*AB31</f>
        <v>22.083333331276663</v>
      </c>
      <c r="AP31" s="212">
        <f t="shared" si="6"/>
        <v>8.3333333325572316E-4</v>
      </c>
    </row>
    <row r="32" spans="1:44" ht="35.1" customHeight="1">
      <c r="A32" s="206">
        <v>25</v>
      </c>
      <c r="B32" s="206" t="s">
        <v>335</v>
      </c>
      <c r="C32" s="206" t="s">
        <v>348</v>
      </c>
      <c r="D32" s="206" t="s">
        <v>345</v>
      </c>
      <c r="E32" s="206">
        <v>10</v>
      </c>
      <c r="F32" s="206">
        <v>1</v>
      </c>
      <c r="G32" s="206">
        <v>0</v>
      </c>
      <c r="H32" s="206">
        <v>0</v>
      </c>
      <c r="I32" s="206">
        <v>0</v>
      </c>
      <c r="J32" s="206">
        <v>0</v>
      </c>
      <c r="K32" s="206">
        <v>0</v>
      </c>
      <c r="L32" s="206">
        <v>0</v>
      </c>
      <c r="M32" s="206">
        <v>0</v>
      </c>
      <c r="N32" s="206">
        <v>0</v>
      </c>
      <c r="O32" s="206">
        <v>0</v>
      </c>
      <c r="P32" s="206">
        <v>0</v>
      </c>
      <c r="Q32" s="206">
        <v>0</v>
      </c>
      <c r="R32" s="206">
        <v>0</v>
      </c>
      <c r="S32" s="206">
        <v>0</v>
      </c>
      <c r="T32" s="206">
        <v>0</v>
      </c>
      <c r="U32" s="206">
        <v>56</v>
      </c>
      <c r="V32" s="206">
        <v>0</v>
      </c>
      <c r="W32" s="206">
        <v>0</v>
      </c>
      <c r="X32" s="206">
        <v>0</v>
      </c>
      <c r="Y32" s="206">
        <f>SUM(Q32:U32)</f>
        <v>56</v>
      </c>
      <c r="Z32" s="206">
        <v>0</v>
      </c>
      <c r="AA32" s="206">
        <v>0</v>
      </c>
      <c r="AB32" s="206">
        <f>SUM(Y32:AA32)</f>
        <v>56</v>
      </c>
      <c r="AC32" s="207">
        <v>42357.600694444445</v>
      </c>
      <c r="AD32" s="207">
        <v>42357.614583333336</v>
      </c>
      <c r="AE32" s="207">
        <f>AD32</f>
        <v>42357.614583333336</v>
      </c>
      <c r="AF32" s="208">
        <f t="shared" si="2"/>
        <v>0.33333333337213844</v>
      </c>
      <c r="AG32" s="206">
        <v>2E-3</v>
      </c>
      <c r="AH32" s="206" t="s">
        <v>327</v>
      </c>
      <c r="AI32" s="206">
        <f>A32</f>
        <v>25</v>
      </c>
      <c r="AK32" s="211">
        <f>AF32*AG32</f>
        <v>6.6666666674427687E-4</v>
      </c>
      <c r="AL32" s="211">
        <f>AB32*AF32</f>
        <v>18.666666668839753</v>
      </c>
      <c r="AO32" s="212">
        <f>AF32*AB32</f>
        <v>18.666666668839753</v>
      </c>
      <c r="AP32" s="212">
        <f t="shared" si="6"/>
        <v>6.6666666674427687E-4</v>
      </c>
      <c r="AR32" s="212">
        <f>AF32</f>
        <v>0.33333333337213844</v>
      </c>
    </row>
    <row r="33" spans="1:44">
      <c r="A33" s="206"/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06">
        <f>SUM(AB8:AB32)</f>
        <v>1275</v>
      </c>
      <c r="AC33" s="213"/>
      <c r="AD33" s="213"/>
      <c r="AE33" s="213"/>
      <c r="AF33" s="214">
        <f>SUM(AF8:AF32)</f>
        <v>48.33333333407063</v>
      </c>
      <c r="AG33" s="215">
        <f>SUM(AG8:AG32)</f>
        <v>0.622</v>
      </c>
      <c r="AH33" s="213"/>
      <c r="AI33" s="213">
        <f>A33</f>
        <v>0</v>
      </c>
      <c r="AL33" s="211">
        <f>AB33*AF33</f>
        <v>61625.000000940054</v>
      </c>
      <c r="AO33" s="212">
        <f>SUM(AO8:AO32)</f>
        <v>2408.6333333757939</v>
      </c>
      <c r="AP33" s="212">
        <f>SUM(AP8:AP32)</f>
        <v>1.8401500000226081</v>
      </c>
    </row>
    <row r="34" spans="1:44">
      <c r="AR34" s="212">
        <f>SUM(AR8:AR33)</f>
        <v>48.33333333407063</v>
      </c>
    </row>
    <row r="35" spans="1:44">
      <c r="B35" s="303" t="s">
        <v>284</v>
      </c>
      <c r="C35" s="303"/>
      <c r="J35" s="302" t="s">
        <v>396</v>
      </c>
      <c r="K35" s="302"/>
      <c r="L35" s="302"/>
      <c r="M35" s="302"/>
      <c r="N35" s="302"/>
      <c r="O35" s="302"/>
      <c r="AE35" s="216"/>
      <c r="AF35" s="217"/>
      <c r="AG35" s="216"/>
    </row>
  </sheetData>
  <mergeCells count="38">
    <mergeCell ref="A1:AI1"/>
    <mergeCell ref="A3:A6"/>
    <mergeCell ref="B3:B6"/>
    <mergeCell ref="C3:C6"/>
    <mergeCell ref="D3:D6"/>
    <mergeCell ref="E3:E6"/>
    <mergeCell ref="F3:F6"/>
    <mergeCell ref="G3:G6"/>
    <mergeCell ref="H3:H6"/>
    <mergeCell ref="I3:P3"/>
    <mergeCell ref="AG3:AG6"/>
    <mergeCell ref="V5:V6"/>
    <mergeCell ref="W5:W6"/>
    <mergeCell ref="Q5:R5"/>
    <mergeCell ref="AH3:AH6"/>
    <mergeCell ref="U5:U6"/>
    <mergeCell ref="AE3:AE6"/>
    <mergeCell ref="AI3:AI6"/>
    <mergeCell ref="Z4:Z6"/>
    <mergeCell ref="AA4:AA6"/>
    <mergeCell ref="AB4:AB6"/>
    <mergeCell ref="Q3:AB3"/>
    <mergeCell ref="AC3:AC6"/>
    <mergeCell ref="AD3:AD6"/>
    <mergeCell ref="AF3:AF6"/>
    <mergeCell ref="P4:P6"/>
    <mergeCell ref="Q4:Y4"/>
    <mergeCell ref="X5:X6"/>
    <mergeCell ref="Y5:Y6"/>
    <mergeCell ref="M5:M6"/>
    <mergeCell ref="S5:T5"/>
    <mergeCell ref="J35:O35"/>
    <mergeCell ref="B35:C35"/>
    <mergeCell ref="I4:M4"/>
    <mergeCell ref="N4:N6"/>
    <mergeCell ref="O4:O6"/>
    <mergeCell ref="I5:J5"/>
    <mergeCell ref="K5:L5"/>
  </mergeCells>
  <pageMargins left="0.70866141732283472" right="0.70866141732283472" top="0.74803149606299213" bottom="0.74803149606299213" header="0.31496062992125984" footer="0.31496062992125984"/>
  <pageSetup paperSize="9" scale="3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zoomScaleSheetLayoutView="100" workbookViewId="0">
      <selection sqref="A1:B10"/>
    </sheetView>
  </sheetViews>
  <sheetFormatPr defaultColWidth="10.7109375" defaultRowHeight="15"/>
  <cols>
    <col min="1" max="1" width="104.42578125" style="2" customWidth="1"/>
    <col min="2" max="2" width="34.42578125" style="2" customWidth="1"/>
    <col min="3" max="3" width="10.7109375" style="2" customWidth="1"/>
    <col min="4" max="16384" width="10.7109375" style="2"/>
  </cols>
  <sheetData>
    <row r="1" spans="1:6" s="1" customFormat="1"/>
    <row r="2" spans="1:6" s="3" customFormat="1" ht="15.75">
      <c r="A2" s="249" t="s">
        <v>73</v>
      </c>
      <c r="B2" s="249"/>
    </row>
    <row r="3" spans="1:6" s="1" customFormat="1">
      <c r="A3" s="250" t="s">
        <v>390</v>
      </c>
      <c r="B3" s="250"/>
    </row>
    <row r="4" spans="1:6" s="5" customFormat="1" ht="12">
      <c r="A4" s="251" t="s">
        <v>72</v>
      </c>
      <c r="B4" s="251"/>
    </row>
    <row r="5" spans="1:6" s="1" customFormat="1" ht="13.5" customHeight="1" thickBot="1"/>
    <row r="6" spans="1:6" s="1" customFormat="1">
      <c r="A6" s="128" t="s">
        <v>389</v>
      </c>
      <c r="B6" s="221">
        <v>6624</v>
      </c>
    </row>
    <row r="7" spans="1:6" s="1" customFormat="1" ht="16.5">
      <c r="A7" s="72" t="s">
        <v>74</v>
      </c>
      <c r="B7" s="321">
        <f>'1.1'!C25</f>
        <v>48.33333333407063</v>
      </c>
    </row>
    <row r="8" spans="1:6" s="1" customFormat="1" ht="17.25" thickBot="1">
      <c r="A8" s="73" t="s">
        <v>25</v>
      </c>
      <c r="B8" s="222">
        <f>B7/B6</f>
        <v>7.2966988728971364E-3</v>
      </c>
    </row>
    <row r="9" spans="1:6" s="1" customFormat="1">
      <c r="A9" s="70"/>
      <c r="B9" s="71"/>
    </row>
    <row r="10" spans="1:6" s="109" customFormat="1" ht="30" customHeight="1">
      <c r="A10" s="100" t="s">
        <v>338</v>
      </c>
      <c r="B10" s="130"/>
      <c r="C10" s="113"/>
      <c r="D10" s="110"/>
      <c r="F10" s="111"/>
    </row>
    <row r="11" spans="1:6" ht="3" customHeight="1"/>
  </sheetData>
  <mergeCells count="3">
    <mergeCell ref="A2:B2"/>
    <mergeCell ref="A3:B3"/>
    <mergeCell ref="A4:B4"/>
  </mergeCells>
  <phoneticPr fontId="23" type="noConversion"/>
  <pageMargins left="0.86888888888888893" right="0.59055118110236227" top="0.78740157480314965" bottom="0.39370078740157483" header="0.19685039370078741" footer="0.19685039370078741"/>
  <pageSetup paperSize="9" scale="6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sqref="A1:C15"/>
    </sheetView>
  </sheetViews>
  <sheetFormatPr defaultRowHeight="12.75"/>
  <cols>
    <col min="1" max="1" width="13.140625" bestFit="1" customWidth="1"/>
    <col min="2" max="2" width="77.42578125" customWidth="1"/>
    <col min="3" max="3" width="18.28515625" bestFit="1" customWidth="1"/>
  </cols>
  <sheetData>
    <row r="1" spans="1:4" ht="41.25" customHeight="1">
      <c r="A1" s="319" t="s">
        <v>391</v>
      </c>
      <c r="B1" s="319"/>
      <c r="C1" s="319"/>
    </row>
    <row r="3" spans="1:4" ht="30">
      <c r="A3" s="205" t="s">
        <v>80</v>
      </c>
      <c r="B3" s="205" t="s">
        <v>328</v>
      </c>
      <c r="C3" s="205" t="s">
        <v>329</v>
      </c>
    </row>
    <row r="4" spans="1:4" ht="90">
      <c r="A4" s="205">
        <v>1</v>
      </c>
      <c r="B4" s="205" t="s">
        <v>330</v>
      </c>
      <c r="C4" s="205">
        <f>'1.1'!D25</f>
        <v>6624</v>
      </c>
    </row>
    <row r="5" spans="1:4" ht="90">
      <c r="A5" s="245" t="s">
        <v>103</v>
      </c>
      <c r="B5" s="205" t="s">
        <v>331</v>
      </c>
      <c r="C5" s="205">
        <f>C4</f>
        <v>6624</v>
      </c>
    </row>
    <row r="6" spans="1:4" ht="30">
      <c r="A6" s="205">
        <v>2</v>
      </c>
      <c r="B6" s="205" t="s">
        <v>332</v>
      </c>
      <c r="C6" s="205">
        <f>C5</f>
        <v>6624</v>
      </c>
    </row>
    <row r="7" spans="1:4" ht="15">
      <c r="A7" s="205">
        <v>3</v>
      </c>
      <c r="B7" s="205" t="s">
        <v>333</v>
      </c>
      <c r="C7" s="246">
        <f>'8.1'!AO33/'8.3'!C4</f>
        <v>0.36362218197098339</v>
      </c>
    </row>
    <row r="8" spans="1:4" ht="15">
      <c r="A8" s="205">
        <v>4</v>
      </c>
      <c r="B8" s="205" t="s">
        <v>334</v>
      </c>
      <c r="C8" s="246">
        <f>'8.1'!AB33/'8.3'!C4</f>
        <v>0.19248188405797101</v>
      </c>
    </row>
    <row r="13" spans="1:4" ht="15.75">
      <c r="A13" s="204" t="s">
        <v>284</v>
      </c>
      <c r="B13" s="204" t="s">
        <v>342</v>
      </c>
      <c r="C13" s="204" t="s">
        <v>336</v>
      </c>
      <c r="D13" s="201"/>
    </row>
  </sheetData>
  <mergeCells count="1">
    <mergeCell ref="A1:C1"/>
  </mergeCells>
  <pageMargins left="0.7" right="0.7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zoomScaleSheetLayoutView="100" workbookViewId="0">
      <selection sqref="A1:H9"/>
    </sheetView>
  </sheetViews>
  <sheetFormatPr defaultColWidth="10.7109375" defaultRowHeight="15"/>
  <cols>
    <col min="1" max="1" width="42.5703125" style="2" customWidth="1"/>
    <col min="2" max="2" width="17.85546875" style="2" customWidth="1"/>
    <col min="3" max="4" width="14" style="2" customWidth="1"/>
    <col min="5" max="16384" width="10.7109375" style="2"/>
  </cols>
  <sheetData>
    <row r="1" spans="1:8" s="1" customFormat="1"/>
    <row r="2" spans="1:8" s="3" customFormat="1" ht="50.25" customHeight="1">
      <c r="A2" s="253" t="s">
        <v>385</v>
      </c>
      <c r="B2" s="249"/>
      <c r="C2" s="249"/>
      <c r="D2" s="249"/>
      <c r="E2" s="249"/>
      <c r="F2" s="249"/>
      <c r="G2" s="249"/>
      <c r="H2" s="249"/>
    </row>
    <row r="3" spans="1:8" s="3" customFormat="1" ht="22.5" customHeight="1">
      <c r="A3" s="258" t="s">
        <v>339</v>
      </c>
      <c r="B3" s="253"/>
      <c r="C3" s="253"/>
      <c r="D3" s="253"/>
      <c r="E3" s="253"/>
      <c r="F3" s="253"/>
      <c r="G3" s="253"/>
      <c r="H3" s="253"/>
    </row>
    <row r="4" spans="1:8" s="1" customFormat="1" ht="31.5" customHeight="1">
      <c r="A4" s="257" t="s">
        <v>380</v>
      </c>
      <c r="B4" s="255" t="s">
        <v>388</v>
      </c>
      <c r="C4" s="256" t="s">
        <v>383</v>
      </c>
      <c r="D4" s="254" t="s">
        <v>384</v>
      </c>
      <c r="E4" s="254"/>
      <c r="F4" s="254"/>
      <c r="G4" s="254"/>
      <c r="H4" s="254"/>
    </row>
    <row r="5" spans="1:8" s="1" customFormat="1" ht="33" customHeight="1">
      <c r="A5" s="257"/>
      <c r="B5" s="255"/>
      <c r="C5" s="256"/>
      <c r="D5" s="236" t="s">
        <v>386</v>
      </c>
      <c r="E5" s="237">
        <v>2016</v>
      </c>
      <c r="F5" s="237">
        <v>2017</v>
      </c>
      <c r="G5" s="237">
        <v>2018</v>
      </c>
      <c r="H5" s="237">
        <v>2019</v>
      </c>
    </row>
    <row r="6" spans="1:8" s="5" customFormat="1" ht="52.5" customHeight="1">
      <c r="A6" s="234" t="s">
        <v>387</v>
      </c>
      <c r="B6" s="235"/>
      <c r="C6" s="235"/>
      <c r="D6" s="235">
        <v>2.1999999999999999E-2</v>
      </c>
      <c r="E6" s="235">
        <v>2.1700000000000001E-2</v>
      </c>
      <c r="F6" s="235">
        <v>2.1299999999999999E-2</v>
      </c>
      <c r="G6" s="235">
        <v>2.1000000000000001E-2</v>
      </c>
      <c r="H6" s="235">
        <v>2.07E-2</v>
      </c>
    </row>
    <row r="7" spans="1:8" s="1" customFormat="1" ht="57" customHeight="1">
      <c r="A7" s="234" t="s">
        <v>381</v>
      </c>
      <c r="B7" s="233"/>
      <c r="C7" s="233"/>
      <c r="D7" s="233">
        <v>1</v>
      </c>
      <c r="E7" s="233">
        <v>0.98499999999999999</v>
      </c>
      <c r="F7" s="233">
        <v>0.97019999999999995</v>
      </c>
      <c r="G7" s="233">
        <v>0.95569999999999999</v>
      </c>
      <c r="H7" s="233">
        <v>0.94130000000000003</v>
      </c>
    </row>
    <row r="8" spans="1:8" s="1" customFormat="1" ht="61.5" customHeight="1">
      <c r="A8" s="234" t="s">
        <v>382</v>
      </c>
      <c r="B8" s="233"/>
      <c r="C8" s="233"/>
      <c r="D8" s="233">
        <v>0.89749999999999996</v>
      </c>
      <c r="E8" s="233">
        <v>0.88400000000000001</v>
      </c>
      <c r="F8" s="233">
        <v>0.87080000000000002</v>
      </c>
      <c r="G8" s="233">
        <v>0.85770000000000002</v>
      </c>
      <c r="H8" s="233">
        <v>0.8448</v>
      </c>
    </row>
    <row r="9" spans="1:8" s="1" customFormat="1" ht="34.5" customHeight="1">
      <c r="A9" s="252" t="s">
        <v>392</v>
      </c>
      <c r="B9" s="252"/>
      <c r="C9" s="252"/>
      <c r="D9" s="252"/>
      <c r="E9" s="252"/>
      <c r="F9" s="252"/>
      <c r="G9" s="252"/>
      <c r="H9" s="252"/>
    </row>
    <row r="10" spans="1:8" s="1" customFormat="1" ht="80.25" customHeight="1"/>
    <row r="11" spans="1:8" s="1" customFormat="1" ht="80.25" customHeight="1"/>
    <row r="12" spans="1:8" s="109" customFormat="1" ht="30" customHeight="1">
      <c r="A12" s="113"/>
      <c r="B12" s="110"/>
      <c r="D12" s="111"/>
    </row>
    <row r="13" spans="1:8" ht="3" customHeight="1"/>
  </sheetData>
  <mergeCells count="7">
    <mergeCell ref="A9:H9"/>
    <mergeCell ref="A2:H2"/>
    <mergeCell ref="D4:H4"/>
    <mergeCell ref="B4:B5"/>
    <mergeCell ref="C4:C5"/>
    <mergeCell ref="A4:A5"/>
    <mergeCell ref="A3:H3"/>
  </mergeCells>
  <pageMargins left="0.86888888888888893" right="0.59055118110236227" top="0.78740157480314965" bottom="0.39370078740157483" header="0.19685039370078741" footer="0.19685039370078741"/>
  <pageSetup paperSize="9" scale="6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48"/>
  <sheetViews>
    <sheetView topLeftCell="A34" zoomScale="80" zoomScaleNormal="80" zoomScaleSheetLayoutView="100" workbookViewId="0">
      <selection sqref="A1:G48"/>
    </sheetView>
  </sheetViews>
  <sheetFormatPr defaultColWidth="10.7109375" defaultRowHeight="15" outlineLevelCol="1"/>
  <cols>
    <col min="1" max="1" width="4.5703125" style="2" customWidth="1"/>
    <col min="2" max="2" width="53.140625" style="2" customWidth="1"/>
    <col min="3" max="3" width="25.7109375" style="2" customWidth="1"/>
    <col min="4" max="4" width="23.42578125" style="2" customWidth="1" outlineLevel="1"/>
    <col min="5" max="5" width="14.7109375" style="2" customWidth="1" outlineLevel="1"/>
    <col min="6" max="6" width="16" style="2" customWidth="1" outlineLevel="1"/>
    <col min="7" max="7" width="16.42578125" style="2" customWidth="1" outlineLevel="1"/>
    <col min="8" max="16384" width="10.7109375" style="2"/>
  </cols>
  <sheetData>
    <row r="1" spans="1:7" s="5" customFormat="1" ht="12" customHeight="1">
      <c r="E1" s="5" t="s">
        <v>65</v>
      </c>
    </row>
    <row r="2" spans="1:7" s="5" customFormat="1" ht="12">
      <c r="E2" s="5" t="s">
        <v>18</v>
      </c>
    </row>
    <row r="3" spans="1:7" s="5" customFormat="1" ht="12">
      <c r="E3" s="5" t="s">
        <v>19</v>
      </c>
    </row>
    <row r="4" spans="1:7" s="12" customFormat="1" ht="12">
      <c r="E4" s="5" t="s">
        <v>20</v>
      </c>
    </row>
    <row r="5" spans="1:7" s="12" customFormat="1" ht="12">
      <c r="E5" s="5" t="s">
        <v>21</v>
      </c>
    </row>
    <row r="6" spans="1:7" s="12" customFormat="1" ht="12">
      <c r="E6" s="5" t="s">
        <v>22</v>
      </c>
    </row>
    <row r="7" spans="1:7" s="12" customFormat="1" ht="15" customHeight="1"/>
    <row r="8" spans="1:7" s="19" customFormat="1" ht="15.75">
      <c r="A8" s="26" t="s">
        <v>66</v>
      </c>
      <c r="B8" s="26"/>
      <c r="C8" s="26"/>
      <c r="D8" s="26"/>
      <c r="E8" s="26"/>
      <c r="F8" s="26"/>
      <c r="G8" s="26"/>
    </row>
    <row r="9" spans="1:7" s="19" customFormat="1" ht="15" customHeight="1">
      <c r="A9" s="26" t="s">
        <v>67</v>
      </c>
      <c r="B9" s="26"/>
      <c r="C9" s="26"/>
      <c r="D9" s="26"/>
      <c r="E9" s="26"/>
      <c r="F9" s="26"/>
      <c r="G9" s="26"/>
    </row>
    <row r="10" spans="1:7" s="19" customFormat="1" ht="15" customHeight="1">
      <c r="A10" s="26" t="s">
        <v>68</v>
      </c>
      <c r="B10" s="26"/>
      <c r="C10" s="26"/>
      <c r="D10" s="26"/>
      <c r="E10" s="26"/>
      <c r="F10" s="26"/>
      <c r="G10" s="26"/>
    </row>
    <row r="11" spans="1:7" ht="8.25" customHeight="1"/>
    <row r="12" spans="1:7" ht="15.75">
      <c r="A12" s="26" t="s">
        <v>69</v>
      </c>
      <c r="B12" s="26"/>
      <c r="C12" s="26"/>
      <c r="D12" s="26"/>
      <c r="E12" s="26"/>
      <c r="F12" s="26"/>
      <c r="G12" s="26"/>
    </row>
    <row r="13" spans="1:7" s="8" customFormat="1" ht="16.5" customHeight="1">
      <c r="B13" s="265" t="s">
        <v>371</v>
      </c>
      <c r="C13" s="265"/>
      <c r="D13" s="265"/>
      <c r="E13" s="265"/>
      <c r="F13" s="265"/>
      <c r="G13" s="265"/>
    </row>
    <row r="14" spans="1:7" s="9" customFormat="1" ht="13.5" customHeight="1">
      <c r="B14" s="25" t="s">
        <v>26</v>
      </c>
      <c r="C14" s="25"/>
      <c r="D14" s="25"/>
      <c r="E14" s="25"/>
      <c r="F14" s="25"/>
      <c r="G14" s="25"/>
    </row>
    <row r="15" spans="1:7" ht="16.5" customHeight="1" thickBot="1"/>
    <row r="16" spans="1:7" s="16" customFormat="1">
      <c r="A16" s="259" t="s">
        <v>80</v>
      </c>
      <c r="B16" s="264" t="s">
        <v>70</v>
      </c>
      <c r="C16" s="264" t="s">
        <v>16</v>
      </c>
      <c r="D16" s="264"/>
      <c r="E16" s="264" t="s">
        <v>57</v>
      </c>
      <c r="F16" s="264" t="s">
        <v>197</v>
      </c>
      <c r="G16" s="268" t="s">
        <v>58</v>
      </c>
    </row>
    <row r="17" spans="1:7" s="16" customFormat="1" ht="30.75" thickBot="1">
      <c r="A17" s="260"/>
      <c r="B17" s="270"/>
      <c r="C17" s="173" t="s">
        <v>196</v>
      </c>
      <c r="D17" s="173" t="s">
        <v>59</v>
      </c>
      <c r="E17" s="267"/>
      <c r="F17" s="267"/>
      <c r="G17" s="269"/>
    </row>
    <row r="18" spans="1:7" s="17" customFormat="1" ht="15.75" thickBot="1">
      <c r="A18" s="262">
        <v>1</v>
      </c>
      <c r="B18" s="263"/>
      <c r="C18" s="171">
        <v>2</v>
      </c>
      <c r="D18" s="171">
        <v>3</v>
      </c>
      <c r="E18" s="171">
        <v>4</v>
      </c>
      <c r="F18" s="171">
        <v>5</v>
      </c>
      <c r="G18" s="172">
        <v>6</v>
      </c>
    </row>
    <row r="19" spans="1:7" ht="45">
      <c r="A19" s="166" t="s">
        <v>81</v>
      </c>
      <c r="B19" s="167" t="s">
        <v>251</v>
      </c>
      <c r="C19" s="168">
        <v>1</v>
      </c>
      <c r="D19" s="168">
        <v>1</v>
      </c>
      <c r="E19" s="168">
        <v>100</v>
      </c>
      <c r="F19" s="169" t="s">
        <v>17</v>
      </c>
      <c r="G19" s="170">
        <v>2</v>
      </c>
    </row>
    <row r="20" spans="1:7">
      <c r="A20" s="157"/>
      <c r="B20" s="102" t="s">
        <v>64</v>
      </c>
      <c r="C20" s="103"/>
      <c r="D20" s="103"/>
      <c r="E20" s="103"/>
      <c r="F20" s="116"/>
      <c r="G20" s="156"/>
    </row>
    <row r="21" spans="1:7" s="18" customFormat="1" ht="60">
      <c r="A21" s="158" t="s">
        <v>82</v>
      </c>
      <c r="B21" s="119" t="s">
        <v>143</v>
      </c>
      <c r="C21" s="117">
        <v>0.16</v>
      </c>
      <c r="D21" s="117">
        <v>0.16</v>
      </c>
      <c r="E21" s="103">
        <f>C21/D21*100</f>
        <v>100</v>
      </c>
      <c r="F21" s="116" t="s">
        <v>60</v>
      </c>
      <c r="G21" s="156">
        <v>2</v>
      </c>
    </row>
    <row r="22" spans="1:7" s="18" customFormat="1" ht="75">
      <c r="A22" s="158" t="s">
        <v>103</v>
      </c>
      <c r="B22" s="104" t="s">
        <v>252</v>
      </c>
      <c r="C22" s="103">
        <v>13</v>
      </c>
      <c r="D22" s="103">
        <v>13</v>
      </c>
      <c r="E22" s="103">
        <f t="shared" ref="E22:E36" si="0">C22/D22*100</f>
        <v>100</v>
      </c>
      <c r="F22" s="116" t="s">
        <v>60</v>
      </c>
      <c r="G22" s="156">
        <v>2</v>
      </c>
    </row>
    <row r="23" spans="1:7">
      <c r="A23" s="157"/>
      <c r="B23" s="102" t="s">
        <v>71</v>
      </c>
      <c r="C23" s="103"/>
      <c r="D23" s="103"/>
      <c r="E23" s="103"/>
      <c r="F23" s="116"/>
      <c r="G23" s="156"/>
    </row>
    <row r="24" spans="1:7" ht="30">
      <c r="A24" s="155" t="s">
        <v>96</v>
      </c>
      <c r="B24" s="102" t="s">
        <v>100</v>
      </c>
      <c r="C24" s="103">
        <v>1</v>
      </c>
      <c r="D24" s="103">
        <v>1</v>
      </c>
      <c r="E24" s="103">
        <f t="shared" si="0"/>
        <v>100</v>
      </c>
      <c r="F24" s="116" t="s">
        <v>17</v>
      </c>
      <c r="G24" s="156">
        <v>2</v>
      </c>
    </row>
    <row r="25" spans="1:7" ht="60">
      <c r="A25" s="155" t="s">
        <v>97</v>
      </c>
      <c r="B25" s="102" t="s">
        <v>101</v>
      </c>
      <c r="C25" s="103">
        <v>1</v>
      </c>
      <c r="D25" s="103">
        <v>1</v>
      </c>
      <c r="E25" s="103">
        <f t="shared" si="0"/>
        <v>100</v>
      </c>
      <c r="F25" s="116" t="s">
        <v>17</v>
      </c>
      <c r="G25" s="156">
        <v>2</v>
      </c>
    </row>
    <row r="26" spans="1:7" ht="30">
      <c r="A26" s="155" t="s">
        <v>98</v>
      </c>
      <c r="B26" s="102" t="s">
        <v>102</v>
      </c>
      <c r="C26" s="103">
        <v>10</v>
      </c>
      <c r="D26" s="103">
        <v>10</v>
      </c>
      <c r="E26" s="103">
        <f t="shared" si="0"/>
        <v>100</v>
      </c>
      <c r="F26" s="116" t="s">
        <v>17</v>
      </c>
      <c r="G26" s="156">
        <v>1</v>
      </c>
    </row>
    <row r="27" spans="1:7" ht="45">
      <c r="A27" s="155" t="s">
        <v>99</v>
      </c>
      <c r="B27" s="102" t="s">
        <v>253</v>
      </c>
      <c r="C27" s="103">
        <v>1</v>
      </c>
      <c r="D27" s="103">
        <v>1</v>
      </c>
      <c r="E27" s="103">
        <f t="shared" si="0"/>
        <v>100</v>
      </c>
      <c r="F27" s="116" t="s">
        <v>17</v>
      </c>
      <c r="G27" s="156">
        <v>2</v>
      </c>
    </row>
    <row r="28" spans="1:7" ht="45">
      <c r="A28" s="158" t="s">
        <v>83</v>
      </c>
      <c r="B28" s="102" t="s">
        <v>254</v>
      </c>
      <c r="C28" s="103">
        <v>1</v>
      </c>
      <c r="D28" s="103">
        <v>1</v>
      </c>
      <c r="E28" s="103">
        <f t="shared" si="0"/>
        <v>100</v>
      </c>
      <c r="F28" s="116" t="s">
        <v>17</v>
      </c>
      <c r="G28" s="156">
        <v>2</v>
      </c>
    </row>
    <row r="29" spans="1:7">
      <c r="A29" s="157"/>
      <c r="B29" s="102" t="s">
        <v>61</v>
      </c>
      <c r="C29" s="103"/>
      <c r="D29" s="103"/>
      <c r="E29" s="103"/>
      <c r="F29" s="116"/>
      <c r="G29" s="156"/>
    </row>
    <row r="30" spans="1:7" s="18" customFormat="1" ht="45">
      <c r="A30" s="158" t="s">
        <v>84</v>
      </c>
      <c r="B30" s="104" t="s">
        <v>125</v>
      </c>
      <c r="C30" s="103">
        <v>1</v>
      </c>
      <c r="D30" s="103">
        <v>1</v>
      </c>
      <c r="E30" s="103">
        <f t="shared" si="0"/>
        <v>100</v>
      </c>
      <c r="F30" s="116" t="s">
        <v>60</v>
      </c>
      <c r="G30" s="156">
        <v>2</v>
      </c>
    </row>
    <row r="31" spans="1:7" s="18" customFormat="1" ht="60">
      <c r="A31" s="158" t="s">
        <v>85</v>
      </c>
      <c r="B31" s="104" t="s">
        <v>126</v>
      </c>
      <c r="C31" s="103">
        <v>0</v>
      </c>
      <c r="D31" s="103">
        <v>0</v>
      </c>
      <c r="E31" s="103">
        <v>100</v>
      </c>
      <c r="F31" s="116" t="s">
        <v>60</v>
      </c>
      <c r="G31" s="156">
        <v>2</v>
      </c>
    </row>
    <row r="32" spans="1:7" s="18" customFormat="1" ht="48" customHeight="1">
      <c r="A32" s="158" t="s">
        <v>86</v>
      </c>
      <c r="B32" s="104" t="s">
        <v>127</v>
      </c>
      <c r="C32" s="103">
        <v>0</v>
      </c>
      <c r="D32" s="103">
        <v>0</v>
      </c>
      <c r="E32" s="103">
        <v>100</v>
      </c>
      <c r="F32" s="116" t="s">
        <v>60</v>
      </c>
      <c r="G32" s="156"/>
    </row>
    <row r="33" spans="1:8" s="18" customFormat="1" ht="18.75" customHeight="1">
      <c r="A33" s="158"/>
      <c r="B33" s="104"/>
      <c r="C33" s="103"/>
      <c r="D33" s="103"/>
      <c r="E33" s="103"/>
      <c r="F33" s="116"/>
      <c r="G33" s="156"/>
    </row>
    <row r="34" spans="1:8" ht="60">
      <c r="A34" s="158" t="s">
        <v>87</v>
      </c>
      <c r="B34" s="102" t="s">
        <v>255</v>
      </c>
      <c r="C34" s="103">
        <v>1</v>
      </c>
      <c r="D34" s="103">
        <v>1</v>
      </c>
      <c r="E34" s="103">
        <f t="shared" si="0"/>
        <v>100</v>
      </c>
      <c r="F34" s="116" t="s">
        <v>60</v>
      </c>
      <c r="G34" s="156">
        <v>2</v>
      </c>
    </row>
    <row r="35" spans="1:8" ht="18" customHeight="1">
      <c r="A35" s="158"/>
      <c r="B35" s="102"/>
      <c r="C35" s="103"/>
      <c r="D35" s="103"/>
      <c r="E35" s="103"/>
      <c r="F35" s="116"/>
      <c r="G35" s="156"/>
    </row>
    <row r="36" spans="1:8" ht="75">
      <c r="A36" s="158" t="s">
        <v>88</v>
      </c>
      <c r="B36" s="102" t="s">
        <v>95</v>
      </c>
      <c r="C36" s="103">
        <v>1</v>
      </c>
      <c r="D36" s="103">
        <v>1</v>
      </c>
      <c r="E36" s="103">
        <f t="shared" si="0"/>
        <v>100</v>
      </c>
      <c r="F36" s="116" t="s">
        <v>60</v>
      </c>
      <c r="G36" s="156">
        <v>2</v>
      </c>
    </row>
    <row r="37" spans="1:8" ht="17.25" customHeight="1">
      <c r="A37" s="158"/>
      <c r="B37" s="102"/>
      <c r="C37" s="103"/>
      <c r="D37" s="103"/>
      <c r="E37" s="103"/>
      <c r="F37" s="116"/>
      <c r="G37" s="156"/>
    </row>
    <row r="38" spans="1:8" s="8" customFormat="1" ht="45">
      <c r="A38" s="159" t="s">
        <v>89</v>
      </c>
      <c r="B38" s="120" t="s">
        <v>263</v>
      </c>
      <c r="C38" s="103">
        <v>0</v>
      </c>
      <c r="D38" s="103">
        <v>0</v>
      </c>
      <c r="E38" s="103">
        <v>0</v>
      </c>
      <c r="F38" s="103" t="s">
        <v>62</v>
      </c>
      <c r="G38" s="160">
        <v>2</v>
      </c>
    </row>
    <row r="39" spans="1:8" s="8" customFormat="1" ht="90">
      <c r="A39" s="159" t="s">
        <v>90</v>
      </c>
      <c r="B39" s="119" t="s">
        <v>256</v>
      </c>
      <c r="C39" s="103">
        <v>0</v>
      </c>
      <c r="D39" s="103">
        <v>0</v>
      </c>
      <c r="E39" s="103">
        <v>100</v>
      </c>
      <c r="F39" s="103"/>
      <c r="G39" s="160">
        <v>2</v>
      </c>
    </row>
    <row r="40" spans="1:8" s="8" customFormat="1" ht="17.25" customHeight="1">
      <c r="A40" s="159"/>
      <c r="B40" s="119"/>
      <c r="C40" s="103"/>
      <c r="D40" s="103"/>
      <c r="E40" s="103"/>
      <c r="F40" s="103"/>
      <c r="G40" s="160"/>
    </row>
    <row r="41" spans="1:8" ht="60">
      <c r="A41" s="158" t="s">
        <v>91</v>
      </c>
      <c r="B41" s="102" t="s">
        <v>264</v>
      </c>
      <c r="C41" s="103">
        <v>0</v>
      </c>
      <c r="D41" s="103">
        <v>0</v>
      </c>
      <c r="E41" s="103">
        <v>100</v>
      </c>
      <c r="F41" s="116" t="s">
        <v>17</v>
      </c>
      <c r="G41" s="156">
        <v>2</v>
      </c>
    </row>
    <row r="42" spans="1:8">
      <c r="A42" s="157"/>
      <c r="B42" s="102" t="s">
        <v>61</v>
      </c>
      <c r="C42" s="103"/>
      <c r="D42" s="103"/>
      <c r="E42" s="103"/>
      <c r="F42" s="116"/>
      <c r="G42" s="156"/>
    </row>
    <row r="43" spans="1:8" s="18" customFormat="1" ht="60">
      <c r="A43" s="158" t="s">
        <v>92</v>
      </c>
      <c r="B43" s="104" t="s">
        <v>257</v>
      </c>
      <c r="C43" s="117">
        <v>0</v>
      </c>
      <c r="D43" s="117">
        <v>0</v>
      </c>
      <c r="E43" s="103">
        <v>100</v>
      </c>
      <c r="F43" s="116" t="s">
        <v>62</v>
      </c>
      <c r="G43" s="156">
        <v>2</v>
      </c>
    </row>
    <row r="44" spans="1:8" s="18" customFormat="1" ht="90">
      <c r="A44" s="158" t="s">
        <v>93</v>
      </c>
      <c r="B44" s="104" t="s">
        <v>258</v>
      </c>
      <c r="C44" s="108">
        <v>0</v>
      </c>
      <c r="D44" s="108">
        <v>0</v>
      </c>
      <c r="E44" s="103">
        <v>0</v>
      </c>
      <c r="F44" s="116" t="s">
        <v>62</v>
      </c>
      <c r="G44" s="156">
        <v>2</v>
      </c>
    </row>
    <row r="45" spans="1:8" s="18" customFormat="1">
      <c r="A45" s="158"/>
      <c r="B45" s="104"/>
      <c r="C45" s="108"/>
      <c r="D45" s="108"/>
      <c r="E45" s="103"/>
      <c r="F45" s="116"/>
      <c r="G45" s="156"/>
    </row>
    <row r="46" spans="1:8" ht="30.75" thickBot="1">
      <c r="A46" s="161" t="s">
        <v>94</v>
      </c>
      <c r="B46" s="162" t="s">
        <v>373</v>
      </c>
      <c r="C46" s="163" t="s">
        <v>17</v>
      </c>
      <c r="D46" s="163" t="s">
        <v>17</v>
      </c>
      <c r="E46" s="163" t="s">
        <v>17</v>
      </c>
      <c r="F46" s="164" t="s">
        <v>17</v>
      </c>
      <c r="G46" s="165">
        <f>(G19+G28+G34+G36+G38)/5</f>
        <v>2</v>
      </c>
    </row>
    <row r="47" spans="1:8" ht="24.75" customHeight="1"/>
    <row r="48" spans="1:8" s="109" customFormat="1" ht="30" customHeight="1">
      <c r="B48" s="100" t="s">
        <v>284</v>
      </c>
      <c r="C48" s="261" t="s">
        <v>336</v>
      </c>
      <c r="D48" s="261"/>
      <c r="E48" s="113"/>
      <c r="F48" s="266"/>
      <c r="G48" s="266"/>
      <c r="H48" s="111"/>
    </row>
  </sheetData>
  <mergeCells count="10">
    <mergeCell ref="A16:A17"/>
    <mergeCell ref="C48:D48"/>
    <mergeCell ref="A18:B18"/>
    <mergeCell ref="C16:D16"/>
    <mergeCell ref="B13:G13"/>
    <mergeCell ref="F48:G48"/>
    <mergeCell ref="F16:F17"/>
    <mergeCell ref="G16:G17"/>
    <mergeCell ref="B16:B17"/>
    <mergeCell ref="E16:E17"/>
  </mergeCells>
  <phoneticPr fontId="23" type="noConversion"/>
  <pageMargins left="0.39370078740157483" right="0.31496062992125984" top="0" bottom="0.19685039370078741" header="0.19685039370078741" footer="0.19685039370078741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H41"/>
  <sheetViews>
    <sheetView topLeftCell="A27" zoomScaleSheetLayoutView="100" workbookViewId="0">
      <selection sqref="A1:G41"/>
    </sheetView>
  </sheetViews>
  <sheetFormatPr defaultColWidth="10.7109375" defaultRowHeight="15" outlineLevelCol="1"/>
  <cols>
    <col min="1" max="1" width="6.28515625" style="28" customWidth="1"/>
    <col min="2" max="2" width="63.85546875" style="8" customWidth="1"/>
    <col min="3" max="3" width="14.42578125" style="8" customWidth="1"/>
    <col min="4" max="4" width="14.42578125" style="8" customWidth="1" outlineLevel="1"/>
    <col min="5" max="5" width="13.28515625" style="8" customWidth="1" outlineLevel="1"/>
    <col min="6" max="7" width="15.7109375" style="8" customWidth="1" outlineLevel="1"/>
    <col min="8" max="16384" width="10.7109375" style="8"/>
  </cols>
  <sheetData>
    <row r="2" spans="1:7" ht="15.75">
      <c r="A2" s="121" t="s">
        <v>63</v>
      </c>
      <c r="B2" s="122"/>
      <c r="C2" s="122"/>
      <c r="D2" s="122"/>
      <c r="E2" s="122"/>
      <c r="F2" s="122"/>
      <c r="G2" s="122"/>
    </row>
    <row r="3" spans="1:7" ht="16.5" customHeight="1">
      <c r="B3" s="277" t="s">
        <v>372</v>
      </c>
      <c r="C3" s="277"/>
      <c r="D3" s="277"/>
      <c r="E3" s="277"/>
      <c r="F3" s="277"/>
      <c r="G3" s="277"/>
    </row>
    <row r="4" spans="1:7" s="9" customFormat="1" ht="13.5" customHeight="1">
      <c r="A4" s="27"/>
      <c r="B4" s="25" t="s">
        <v>26</v>
      </c>
      <c r="C4" s="25"/>
      <c r="D4" s="25"/>
      <c r="E4" s="25"/>
      <c r="F4" s="25"/>
      <c r="G4" s="25"/>
    </row>
    <row r="5" spans="1:7" ht="10.5" customHeight="1" thickBot="1"/>
    <row r="6" spans="1:7" s="123" customFormat="1">
      <c r="A6" s="271" t="s">
        <v>80</v>
      </c>
      <c r="B6" s="275" t="s">
        <v>56</v>
      </c>
      <c r="C6" s="275" t="s">
        <v>16</v>
      </c>
      <c r="D6" s="275"/>
      <c r="E6" s="275" t="s">
        <v>57</v>
      </c>
      <c r="F6" s="275" t="s">
        <v>197</v>
      </c>
      <c r="G6" s="278" t="s">
        <v>58</v>
      </c>
    </row>
    <row r="7" spans="1:7" s="123" customFormat="1" ht="45.75" customHeight="1" thickBot="1">
      <c r="A7" s="272"/>
      <c r="B7" s="280"/>
      <c r="C7" s="178" t="s">
        <v>196</v>
      </c>
      <c r="D7" s="178" t="s">
        <v>59</v>
      </c>
      <c r="E7" s="276"/>
      <c r="F7" s="276"/>
      <c r="G7" s="279"/>
    </row>
    <row r="8" spans="1:7" s="124" customFormat="1" ht="15.75" thickBot="1">
      <c r="A8" s="273">
        <v>1</v>
      </c>
      <c r="B8" s="274"/>
      <c r="C8" s="148">
        <v>2</v>
      </c>
      <c r="D8" s="148">
        <v>3</v>
      </c>
      <c r="E8" s="148">
        <v>4</v>
      </c>
      <c r="F8" s="148">
        <v>5</v>
      </c>
      <c r="G8" s="182">
        <v>6</v>
      </c>
    </row>
    <row r="9" spans="1:7" ht="75">
      <c r="A9" s="179" t="s">
        <v>81</v>
      </c>
      <c r="B9" s="180" t="s">
        <v>259</v>
      </c>
      <c r="C9" s="168">
        <v>92</v>
      </c>
      <c r="D9" s="168">
        <v>210</v>
      </c>
      <c r="E9" s="203">
        <f>C9/D9*100</f>
        <v>43.80952380952381</v>
      </c>
      <c r="F9" s="103" t="s">
        <v>62</v>
      </c>
      <c r="G9" s="181">
        <v>1</v>
      </c>
    </row>
    <row r="10" spans="1:7">
      <c r="A10" s="174"/>
      <c r="B10" s="120" t="s">
        <v>64</v>
      </c>
      <c r="C10" s="103"/>
      <c r="D10" s="103"/>
      <c r="E10" s="103"/>
      <c r="F10" s="103"/>
      <c r="G10" s="160"/>
    </row>
    <row r="11" spans="1:7" s="125" customFormat="1" ht="45" customHeight="1">
      <c r="A11" s="159" t="s">
        <v>82</v>
      </c>
      <c r="B11" s="119" t="s">
        <v>128</v>
      </c>
      <c r="C11" s="103">
        <v>17</v>
      </c>
      <c r="D11" s="103">
        <v>30</v>
      </c>
      <c r="E11" s="202">
        <f>C11/D11*100</f>
        <v>56.666666666666664</v>
      </c>
      <c r="F11" s="103" t="s">
        <v>62</v>
      </c>
      <c r="G11" s="160">
        <v>1</v>
      </c>
    </row>
    <row r="12" spans="1:7" s="125" customFormat="1" ht="45">
      <c r="A12" s="159" t="s">
        <v>103</v>
      </c>
      <c r="B12" s="119" t="s">
        <v>260</v>
      </c>
      <c r="C12" s="103">
        <v>75</v>
      </c>
      <c r="D12" s="103">
        <v>180</v>
      </c>
      <c r="E12" s="202">
        <f>C12/D12*100</f>
        <v>41.666666666666671</v>
      </c>
      <c r="F12" s="103" t="s">
        <v>62</v>
      </c>
      <c r="G12" s="160">
        <v>1</v>
      </c>
    </row>
    <row r="13" spans="1:7" s="125" customFormat="1">
      <c r="A13" s="159"/>
      <c r="B13" s="119"/>
      <c r="C13" s="103"/>
      <c r="D13" s="103"/>
      <c r="E13" s="103"/>
      <c r="F13" s="103"/>
      <c r="G13" s="160"/>
    </row>
    <row r="14" spans="1:7" ht="30">
      <c r="A14" s="174" t="s">
        <v>83</v>
      </c>
      <c r="B14" s="120" t="s">
        <v>261</v>
      </c>
      <c r="C14" s="103">
        <v>57</v>
      </c>
      <c r="D14" s="103">
        <v>57</v>
      </c>
      <c r="E14" s="103">
        <f>C14/D14*100</f>
        <v>100</v>
      </c>
      <c r="F14" s="103" t="s">
        <v>17</v>
      </c>
      <c r="G14" s="160">
        <v>0.5</v>
      </c>
    </row>
    <row r="15" spans="1:7">
      <c r="A15" s="174"/>
      <c r="B15" s="120" t="s">
        <v>61</v>
      </c>
      <c r="C15" s="103"/>
      <c r="D15" s="103"/>
      <c r="E15" s="103"/>
      <c r="F15" s="103"/>
      <c r="G15" s="160"/>
    </row>
    <row r="16" spans="1:7" s="125" customFormat="1" ht="60">
      <c r="A16" s="159" t="s">
        <v>84</v>
      </c>
      <c r="B16" s="119" t="s">
        <v>129</v>
      </c>
      <c r="C16" s="103">
        <v>12</v>
      </c>
      <c r="D16" s="103">
        <v>12</v>
      </c>
      <c r="E16" s="103">
        <f>C16/D16*100</f>
        <v>100</v>
      </c>
      <c r="F16" s="103" t="s">
        <v>62</v>
      </c>
      <c r="G16" s="160">
        <v>0.5</v>
      </c>
    </row>
    <row r="17" spans="1:7" s="125" customFormat="1" ht="45">
      <c r="A17" s="159" t="s">
        <v>85</v>
      </c>
      <c r="B17" s="119" t="s">
        <v>130</v>
      </c>
      <c r="C17" s="103">
        <v>15</v>
      </c>
      <c r="D17" s="103">
        <v>15</v>
      </c>
      <c r="E17" s="103">
        <f>C17/D17*100</f>
        <v>100</v>
      </c>
      <c r="F17" s="103" t="s">
        <v>62</v>
      </c>
      <c r="G17" s="160">
        <v>0.5</v>
      </c>
    </row>
    <row r="18" spans="1:7" ht="45">
      <c r="A18" s="174" t="s">
        <v>96</v>
      </c>
      <c r="B18" s="120" t="s">
        <v>111</v>
      </c>
      <c r="C18" s="103">
        <v>15</v>
      </c>
      <c r="D18" s="103">
        <v>15</v>
      </c>
      <c r="E18" s="103">
        <f>C18/D18*100</f>
        <v>100</v>
      </c>
      <c r="F18" s="103" t="s">
        <v>17</v>
      </c>
      <c r="G18" s="160">
        <v>0.5</v>
      </c>
    </row>
    <row r="19" spans="1:7">
      <c r="A19" s="174" t="s">
        <v>97</v>
      </c>
      <c r="B19" s="120" t="s">
        <v>112</v>
      </c>
      <c r="C19" s="103">
        <v>15</v>
      </c>
      <c r="D19" s="103">
        <v>15</v>
      </c>
      <c r="E19" s="103">
        <f>C19/D19*100</f>
        <v>100</v>
      </c>
      <c r="F19" s="103" t="s">
        <v>17</v>
      </c>
      <c r="G19" s="160">
        <v>0.5</v>
      </c>
    </row>
    <row r="20" spans="1:7" s="125" customFormat="1" ht="90">
      <c r="A20" s="159" t="s">
        <v>86</v>
      </c>
      <c r="B20" s="119" t="s">
        <v>262</v>
      </c>
      <c r="C20" s="103">
        <v>0</v>
      </c>
      <c r="D20" s="103">
        <v>0</v>
      </c>
      <c r="E20" s="103">
        <v>100</v>
      </c>
      <c r="F20" s="103" t="s">
        <v>62</v>
      </c>
      <c r="G20" s="160">
        <v>0.5</v>
      </c>
    </row>
    <row r="21" spans="1:7" s="125" customFormat="1">
      <c r="A21" s="159"/>
      <c r="B21" s="119"/>
      <c r="C21" s="103"/>
      <c r="D21" s="103"/>
      <c r="E21" s="103"/>
      <c r="F21" s="103"/>
      <c r="G21" s="160"/>
    </row>
    <row r="22" spans="1:7" ht="30">
      <c r="A22" s="174" t="s">
        <v>87</v>
      </c>
      <c r="B22" s="120" t="s">
        <v>131</v>
      </c>
      <c r="C22" s="103">
        <v>0</v>
      </c>
      <c r="D22" s="103">
        <v>0</v>
      </c>
      <c r="E22" s="103">
        <v>100</v>
      </c>
      <c r="F22" s="103" t="s">
        <v>62</v>
      </c>
      <c r="G22" s="160">
        <v>0.2</v>
      </c>
    </row>
    <row r="23" spans="1:7" ht="135">
      <c r="A23" s="159" t="s">
        <v>104</v>
      </c>
      <c r="B23" s="119" t="s">
        <v>0</v>
      </c>
      <c r="C23" s="103">
        <v>0</v>
      </c>
      <c r="D23" s="103">
        <v>0</v>
      </c>
      <c r="E23" s="103">
        <v>100</v>
      </c>
      <c r="F23" s="103"/>
      <c r="G23" s="160">
        <v>0.2</v>
      </c>
    </row>
    <row r="24" spans="1:7">
      <c r="A24" s="159"/>
      <c r="B24" s="119"/>
      <c r="C24" s="103"/>
      <c r="D24" s="103"/>
      <c r="E24" s="103"/>
      <c r="F24" s="103"/>
      <c r="G24" s="160"/>
    </row>
    <row r="25" spans="1:7" ht="45">
      <c r="A25" s="174" t="s">
        <v>88</v>
      </c>
      <c r="B25" s="120" t="s">
        <v>110</v>
      </c>
      <c r="C25" s="103">
        <v>0</v>
      </c>
      <c r="D25" s="103">
        <v>0</v>
      </c>
      <c r="E25" s="103">
        <v>100</v>
      </c>
      <c r="F25" s="103" t="s">
        <v>62</v>
      </c>
      <c r="G25" s="160">
        <v>0.2</v>
      </c>
    </row>
    <row r="26" spans="1:7" ht="90">
      <c r="A26" s="174" t="s">
        <v>105</v>
      </c>
      <c r="B26" s="119" t="s">
        <v>1</v>
      </c>
      <c r="C26" s="103">
        <v>0</v>
      </c>
      <c r="D26" s="103">
        <v>0</v>
      </c>
      <c r="E26" s="103">
        <v>100</v>
      </c>
      <c r="F26" s="103"/>
      <c r="G26" s="160">
        <v>0.2</v>
      </c>
    </row>
    <row r="27" spans="1:7">
      <c r="A27" s="174"/>
      <c r="B27" s="119"/>
      <c r="C27" s="103"/>
      <c r="D27" s="103"/>
      <c r="E27" s="103"/>
      <c r="F27" s="103"/>
      <c r="G27" s="160"/>
    </row>
    <row r="28" spans="1:7" ht="45">
      <c r="A28" s="174" t="s">
        <v>89</v>
      </c>
      <c r="B28" s="120" t="s">
        <v>132</v>
      </c>
      <c r="C28" s="105">
        <v>0</v>
      </c>
      <c r="D28" s="105">
        <v>0</v>
      </c>
      <c r="E28" s="103">
        <v>100</v>
      </c>
      <c r="F28" s="103" t="s">
        <v>62</v>
      </c>
      <c r="G28" s="160">
        <v>0.5</v>
      </c>
    </row>
    <row r="29" spans="1:7" ht="45">
      <c r="A29" s="174" t="s">
        <v>90</v>
      </c>
      <c r="B29" s="119" t="s">
        <v>133</v>
      </c>
      <c r="C29" s="105">
        <v>0</v>
      </c>
      <c r="D29" s="105">
        <v>0</v>
      </c>
      <c r="E29" s="103">
        <v>100</v>
      </c>
      <c r="F29" s="103" t="s">
        <v>62</v>
      </c>
      <c r="G29" s="160">
        <v>0.5</v>
      </c>
    </row>
    <row r="30" spans="1:7">
      <c r="A30" s="174"/>
      <c r="B30" s="119"/>
      <c r="C30" s="105"/>
      <c r="D30" s="105"/>
      <c r="E30" s="103"/>
      <c r="F30" s="103"/>
      <c r="G30" s="160"/>
    </row>
    <row r="31" spans="1:7" ht="30">
      <c r="A31" s="174" t="s">
        <v>91</v>
      </c>
      <c r="B31" s="120" t="s">
        <v>134</v>
      </c>
      <c r="C31" s="103">
        <v>1</v>
      </c>
      <c r="D31" s="103">
        <v>1</v>
      </c>
      <c r="E31" s="103">
        <v>100</v>
      </c>
      <c r="F31" s="103" t="s">
        <v>60</v>
      </c>
      <c r="G31" s="160">
        <v>0.5</v>
      </c>
    </row>
    <row r="32" spans="1:7">
      <c r="A32" s="174"/>
      <c r="B32" s="120" t="s">
        <v>61</v>
      </c>
      <c r="C32" s="103"/>
      <c r="D32" s="103"/>
      <c r="E32" s="103"/>
      <c r="F32" s="103"/>
      <c r="G32" s="160"/>
    </row>
    <row r="33" spans="1:8" s="125" customFormat="1" ht="60">
      <c r="A33" s="174" t="s">
        <v>92</v>
      </c>
      <c r="B33" s="119" t="s">
        <v>135</v>
      </c>
      <c r="C33" s="103">
        <v>1</v>
      </c>
      <c r="D33" s="103">
        <v>1</v>
      </c>
      <c r="E33" s="103">
        <f>C33/D33*100</f>
        <v>100</v>
      </c>
      <c r="F33" s="103" t="s">
        <v>60</v>
      </c>
      <c r="G33" s="160">
        <v>0.5</v>
      </c>
    </row>
    <row r="34" spans="1:8" s="125" customFormat="1" ht="75">
      <c r="A34" s="174" t="s">
        <v>93</v>
      </c>
      <c r="B34" s="119" t="s">
        <v>2</v>
      </c>
      <c r="C34" s="106">
        <v>0</v>
      </c>
      <c r="D34" s="106">
        <v>0</v>
      </c>
      <c r="E34" s="103">
        <v>100</v>
      </c>
      <c r="F34" s="103" t="s">
        <v>62</v>
      </c>
      <c r="G34" s="160">
        <v>0.5</v>
      </c>
    </row>
    <row r="35" spans="1:8" s="125" customFormat="1">
      <c r="A35" s="174"/>
      <c r="B35" s="119"/>
      <c r="C35" s="106"/>
      <c r="D35" s="106"/>
      <c r="E35" s="103"/>
      <c r="F35" s="103"/>
      <c r="G35" s="160"/>
    </row>
    <row r="36" spans="1:8" ht="32.25" customHeight="1">
      <c r="A36" s="174" t="s">
        <v>94</v>
      </c>
      <c r="B36" s="120" t="s">
        <v>109</v>
      </c>
      <c r="C36" s="106">
        <v>0</v>
      </c>
      <c r="D36" s="106">
        <v>0</v>
      </c>
      <c r="E36" s="103">
        <v>100</v>
      </c>
      <c r="F36" s="103" t="s">
        <v>62</v>
      </c>
      <c r="G36" s="160">
        <v>0.2</v>
      </c>
    </row>
    <row r="37" spans="1:8" ht="60">
      <c r="A37" s="174" t="s">
        <v>106</v>
      </c>
      <c r="B37" s="119" t="s">
        <v>108</v>
      </c>
      <c r="C37" s="106">
        <v>0</v>
      </c>
      <c r="D37" s="106">
        <v>0</v>
      </c>
      <c r="E37" s="103">
        <v>100</v>
      </c>
      <c r="F37" s="103"/>
      <c r="G37" s="160">
        <v>0.2</v>
      </c>
    </row>
    <row r="38" spans="1:8">
      <c r="A38" s="174"/>
      <c r="B38" s="119"/>
      <c r="C38" s="106"/>
      <c r="D38" s="106"/>
      <c r="E38" s="103"/>
      <c r="F38" s="103"/>
      <c r="G38" s="160"/>
    </row>
    <row r="39" spans="1:8" ht="30.75" thickBot="1">
      <c r="A39" s="175" t="s">
        <v>107</v>
      </c>
      <c r="B39" s="176" t="s">
        <v>374</v>
      </c>
      <c r="C39" s="163" t="s">
        <v>17</v>
      </c>
      <c r="D39" s="163" t="s">
        <v>17</v>
      </c>
      <c r="E39" s="163" t="s">
        <v>17</v>
      </c>
      <c r="F39" s="163" t="s">
        <v>17</v>
      </c>
      <c r="G39" s="177">
        <f>SUM(G9+G14+G22+G25+G28+G31+G36)/7</f>
        <v>0.44285714285714289</v>
      </c>
    </row>
    <row r="40" spans="1:8" ht="19.5" customHeight="1"/>
    <row r="41" spans="1:8" s="109" customFormat="1" ht="30" customHeight="1">
      <c r="B41" s="129" t="s">
        <v>284</v>
      </c>
      <c r="C41" s="261" t="s">
        <v>336</v>
      </c>
      <c r="D41" s="261"/>
      <c r="E41" s="113"/>
      <c r="F41" s="266"/>
      <c r="G41" s="266"/>
      <c r="H41" s="111"/>
    </row>
  </sheetData>
  <mergeCells count="10">
    <mergeCell ref="C41:D41"/>
    <mergeCell ref="F41:G41"/>
    <mergeCell ref="G6:G7"/>
    <mergeCell ref="B6:B7"/>
    <mergeCell ref="F6:F7"/>
    <mergeCell ref="A6:A7"/>
    <mergeCell ref="A8:B8"/>
    <mergeCell ref="C6:D6"/>
    <mergeCell ref="E6:E7"/>
    <mergeCell ref="B3:G3"/>
  </mergeCells>
  <phoneticPr fontId="23" type="noConversion"/>
  <pageMargins left="0.78740157480314965" right="0.31496062992125984" top="0.19685039370078741" bottom="0.19685039370078741" header="0.19685039370078741" footer="0.19685039370078741"/>
  <pageSetup paperSize="9" scale="5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G40"/>
  <sheetViews>
    <sheetView topLeftCell="A21" zoomScaleSheetLayoutView="100" workbookViewId="0">
      <selection sqref="A1:G39"/>
    </sheetView>
  </sheetViews>
  <sheetFormatPr defaultColWidth="10.7109375" defaultRowHeight="15" outlineLevelCol="1"/>
  <cols>
    <col min="1" max="1" width="5.7109375" style="28" bestFit="1" customWidth="1"/>
    <col min="2" max="2" width="64.42578125" style="8" customWidth="1"/>
    <col min="3" max="3" width="14" style="8" customWidth="1"/>
    <col min="4" max="7" width="14" style="8" customWidth="1" outlineLevel="1"/>
    <col min="8" max="16384" width="10.7109375" style="8"/>
  </cols>
  <sheetData>
    <row r="2" spans="1:7" ht="15.75">
      <c r="A2" s="122" t="s">
        <v>55</v>
      </c>
      <c r="B2" s="122"/>
      <c r="C2" s="122"/>
      <c r="D2" s="122"/>
      <c r="E2" s="122"/>
      <c r="F2" s="122"/>
      <c r="G2" s="122"/>
    </row>
    <row r="3" spans="1:7" ht="16.5" customHeight="1">
      <c r="B3" s="277" t="s">
        <v>371</v>
      </c>
      <c r="C3" s="277"/>
      <c r="D3" s="277"/>
      <c r="E3" s="277"/>
      <c r="F3" s="277"/>
      <c r="G3" s="277"/>
    </row>
    <row r="4" spans="1:7" s="9" customFormat="1" ht="13.5" customHeight="1">
      <c r="A4" s="27"/>
      <c r="B4" s="32" t="s">
        <v>26</v>
      </c>
      <c r="C4" s="33"/>
      <c r="D4" s="32"/>
      <c r="E4" s="25"/>
      <c r="F4" s="25"/>
      <c r="G4" s="25"/>
    </row>
    <row r="5" spans="1:7" ht="12.75" customHeight="1" thickBot="1"/>
    <row r="6" spans="1:7" s="123" customFormat="1">
      <c r="A6" s="281" t="s">
        <v>118</v>
      </c>
      <c r="B6" s="275" t="s">
        <v>56</v>
      </c>
      <c r="C6" s="275" t="s">
        <v>16</v>
      </c>
      <c r="D6" s="275"/>
      <c r="E6" s="275" t="s">
        <v>57</v>
      </c>
      <c r="F6" s="275" t="s">
        <v>197</v>
      </c>
      <c r="G6" s="278" t="s">
        <v>58</v>
      </c>
    </row>
    <row r="7" spans="1:7" s="123" customFormat="1" ht="30.75" thickBot="1">
      <c r="A7" s="282"/>
      <c r="B7" s="280"/>
      <c r="C7" s="178" t="s">
        <v>196</v>
      </c>
      <c r="D7" s="178" t="s">
        <v>59</v>
      </c>
      <c r="E7" s="276"/>
      <c r="F7" s="276"/>
      <c r="G7" s="279"/>
    </row>
    <row r="8" spans="1:7" s="124" customFormat="1" ht="15.75" thickBot="1">
      <c r="A8" s="273">
        <v>1</v>
      </c>
      <c r="B8" s="274"/>
      <c r="C8" s="148">
        <v>2</v>
      </c>
      <c r="D8" s="148">
        <v>3</v>
      </c>
      <c r="E8" s="148">
        <v>4</v>
      </c>
      <c r="F8" s="148">
        <v>5</v>
      </c>
      <c r="G8" s="182">
        <v>6</v>
      </c>
    </row>
    <row r="9" spans="1:7" ht="45">
      <c r="A9" s="179" t="s">
        <v>81</v>
      </c>
      <c r="B9" s="180" t="s">
        <v>3</v>
      </c>
      <c r="C9" s="168">
        <v>1</v>
      </c>
      <c r="D9" s="168">
        <v>1</v>
      </c>
      <c r="E9" s="168">
        <v>100</v>
      </c>
      <c r="F9" s="168" t="s">
        <v>60</v>
      </c>
      <c r="G9" s="181">
        <v>2</v>
      </c>
    </row>
    <row r="10" spans="1:7">
      <c r="A10" s="174"/>
      <c r="B10" s="120"/>
      <c r="C10" s="103"/>
      <c r="D10" s="103"/>
      <c r="E10" s="103"/>
      <c r="F10" s="103"/>
      <c r="G10" s="160"/>
    </row>
    <row r="11" spans="1:7">
      <c r="A11" s="174" t="s">
        <v>83</v>
      </c>
      <c r="B11" s="120" t="s">
        <v>119</v>
      </c>
      <c r="C11" s="103">
        <v>0</v>
      </c>
      <c r="D11" s="103">
        <v>0</v>
      </c>
      <c r="E11" s="103">
        <v>100</v>
      </c>
      <c r="F11" s="103" t="s">
        <v>62</v>
      </c>
      <c r="G11" s="160">
        <v>2</v>
      </c>
    </row>
    <row r="12" spans="1:7">
      <c r="A12" s="174"/>
      <c r="B12" s="120" t="s">
        <v>61</v>
      </c>
      <c r="C12" s="103"/>
      <c r="D12" s="103"/>
      <c r="E12" s="103"/>
      <c r="F12" s="103"/>
      <c r="G12" s="160"/>
    </row>
    <row r="13" spans="1:7" s="125" customFormat="1" ht="60">
      <c r="A13" s="159" t="s">
        <v>84</v>
      </c>
      <c r="B13" s="119" t="s">
        <v>137</v>
      </c>
      <c r="C13" s="105">
        <v>0</v>
      </c>
      <c r="D13" s="105">
        <v>0</v>
      </c>
      <c r="E13" s="103">
        <v>100</v>
      </c>
      <c r="F13" s="103" t="s">
        <v>62</v>
      </c>
      <c r="G13" s="160">
        <v>2</v>
      </c>
    </row>
    <row r="14" spans="1:7" s="125" customFormat="1" ht="75">
      <c r="A14" s="159" t="s">
        <v>85</v>
      </c>
      <c r="B14" s="119" t="s">
        <v>136</v>
      </c>
      <c r="C14" s="105">
        <v>0</v>
      </c>
      <c r="D14" s="105">
        <v>0</v>
      </c>
      <c r="E14" s="103">
        <v>100</v>
      </c>
      <c r="F14" s="103" t="s">
        <v>60</v>
      </c>
      <c r="G14" s="160">
        <v>2</v>
      </c>
    </row>
    <row r="15" spans="1:7" s="125" customFormat="1" ht="90">
      <c r="A15" s="159" t="s">
        <v>86</v>
      </c>
      <c r="B15" s="119" t="s">
        <v>138</v>
      </c>
      <c r="C15" s="108">
        <v>0</v>
      </c>
      <c r="D15" s="108">
        <v>0</v>
      </c>
      <c r="E15" s="103">
        <v>100</v>
      </c>
      <c r="F15" s="103" t="s">
        <v>62</v>
      </c>
      <c r="G15" s="183">
        <v>2</v>
      </c>
    </row>
    <row r="16" spans="1:7" s="125" customFormat="1" ht="75">
      <c r="A16" s="159" t="s">
        <v>113</v>
      </c>
      <c r="B16" s="119" t="s">
        <v>4</v>
      </c>
      <c r="C16" s="105">
        <v>0</v>
      </c>
      <c r="D16" s="105">
        <v>0</v>
      </c>
      <c r="E16" s="103">
        <v>100</v>
      </c>
      <c r="F16" s="103" t="s">
        <v>62</v>
      </c>
      <c r="G16" s="160">
        <v>2</v>
      </c>
    </row>
    <row r="17" spans="1:7" s="125" customFormat="1" ht="60">
      <c r="A17" s="159" t="s">
        <v>114</v>
      </c>
      <c r="B17" s="119" t="s">
        <v>5</v>
      </c>
      <c r="C17" s="105">
        <v>0</v>
      </c>
      <c r="D17" s="105">
        <v>0</v>
      </c>
      <c r="E17" s="103">
        <v>100</v>
      </c>
      <c r="F17" s="103" t="s">
        <v>60</v>
      </c>
      <c r="G17" s="160">
        <v>2</v>
      </c>
    </row>
    <row r="18" spans="1:7" s="125" customFormat="1" ht="45">
      <c r="A18" s="159" t="s">
        <v>115</v>
      </c>
      <c r="B18" s="119" t="s">
        <v>139</v>
      </c>
      <c r="C18" s="103">
        <v>3</v>
      </c>
      <c r="D18" s="103">
        <v>3</v>
      </c>
      <c r="E18" s="103">
        <v>100</v>
      </c>
      <c r="F18" s="103" t="s">
        <v>60</v>
      </c>
      <c r="G18" s="160">
        <v>2</v>
      </c>
    </row>
    <row r="19" spans="1:7" s="125" customFormat="1">
      <c r="A19" s="159"/>
      <c r="B19" s="119"/>
      <c r="C19" s="103"/>
      <c r="D19" s="103"/>
      <c r="E19" s="103"/>
      <c r="F19" s="103"/>
      <c r="G19" s="160"/>
    </row>
    <row r="20" spans="1:7" ht="30">
      <c r="A20" s="174" t="s">
        <v>87</v>
      </c>
      <c r="B20" s="120" t="s">
        <v>6</v>
      </c>
      <c r="C20" s="103" t="s">
        <v>17</v>
      </c>
      <c r="D20" s="103" t="s">
        <v>17</v>
      </c>
      <c r="E20" s="103" t="s">
        <v>17</v>
      </c>
      <c r="F20" s="103" t="s">
        <v>17</v>
      </c>
      <c r="G20" s="160">
        <v>2</v>
      </c>
    </row>
    <row r="21" spans="1:7">
      <c r="A21" s="174"/>
      <c r="B21" s="120" t="s">
        <v>61</v>
      </c>
      <c r="C21" s="103"/>
      <c r="D21" s="103"/>
      <c r="E21" s="103"/>
      <c r="F21" s="103"/>
      <c r="G21" s="160"/>
    </row>
    <row r="22" spans="1:7" s="125" customFormat="1" ht="30">
      <c r="A22" s="174" t="s">
        <v>104</v>
      </c>
      <c r="B22" s="119" t="s">
        <v>140</v>
      </c>
      <c r="C22" s="107">
        <v>3</v>
      </c>
      <c r="D22" s="107">
        <v>3</v>
      </c>
      <c r="E22" s="103">
        <v>100</v>
      </c>
      <c r="F22" s="103" t="s">
        <v>62</v>
      </c>
      <c r="G22" s="160">
        <v>2</v>
      </c>
    </row>
    <row r="23" spans="1:7" s="125" customFormat="1" ht="45">
      <c r="A23" s="174" t="s">
        <v>116</v>
      </c>
      <c r="B23" s="119" t="s">
        <v>7</v>
      </c>
      <c r="C23" s="103" t="s">
        <v>17</v>
      </c>
      <c r="D23" s="103" t="s">
        <v>17</v>
      </c>
      <c r="E23" s="103"/>
      <c r="F23" s="103" t="s">
        <v>60</v>
      </c>
      <c r="G23" s="160"/>
    </row>
    <row r="24" spans="1:7">
      <c r="A24" s="174" t="s">
        <v>96</v>
      </c>
      <c r="B24" s="120" t="s">
        <v>120</v>
      </c>
      <c r="C24" s="103">
        <v>0</v>
      </c>
      <c r="D24" s="103">
        <v>0</v>
      </c>
      <c r="E24" s="103"/>
      <c r="F24" s="103" t="s">
        <v>17</v>
      </c>
      <c r="G24" s="160">
        <v>0</v>
      </c>
    </row>
    <row r="25" spans="1:7" ht="30">
      <c r="A25" s="174" t="s">
        <v>97</v>
      </c>
      <c r="B25" s="120" t="s">
        <v>121</v>
      </c>
      <c r="C25" s="103">
        <v>0</v>
      </c>
      <c r="D25" s="103">
        <v>0</v>
      </c>
      <c r="E25" s="103"/>
      <c r="F25" s="103" t="s">
        <v>17</v>
      </c>
      <c r="G25" s="160">
        <v>0</v>
      </c>
    </row>
    <row r="26" spans="1:7" ht="30">
      <c r="A26" s="174" t="s">
        <v>98</v>
      </c>
      <c r="B26" s="120" t="s">
        <v>122</v>
      </c>
      <c r="C26" s="103">
        <v>0</v>
      </c>
      <c r="D26" s="103">
        <v>0</v>
      </c>
      <c r="E26" s="103"/>
      <c r="F26" s="103" t="s">
        <v>17</v>
      </c>
      <c r="G26" s="160">
        <v>0</v>
      </c>
    </row>
    <row r="27" spans="1:7">
      <c r="A27" s="174"/>
      <c r="B27" s="120"/>
      <c r="C27" s="103"/>
      <c r="D27" s="103"/>
      <c r="E27" s="103"/>
      <c r="F27" s="103"/>
      <c r="G27" s="160"/>
    </row>
    <row r="28" spans="1:7" ht="30">
      <c r="A28" s="174" t="s">
        <v>88</v>
      </c>
      <c r="B28" s="120" t="s">
        <v>123</v>
      </c>
      <c r="C28" s="103">
        <v>0</v>
      </c>
      <c r="D28" s="103">
        <v>0</v>
      </c>
      <c r="E28" s="103"/>
      <c r="F28" s="103" t="s">
        <v>62</v>
      </c>
      <c r="G28" s="160">
        <v>0</v>
      </c>
    </row>
    <row r="29" spans="1:7" ht="45">
      <c r="A29" s="174" t="s">
        <v>105</v>
      </c>
      <c r="B29" s="119" t="s">
        <v>124</v>
      </c>
      <c r="C29" s="103">
        <v>0</v>
      </c>
      <c r="D29" s="103">
        <v>0</v>
      </c>
      <c r="E29" s="103"/>
      <c r="F29" s="103"/>
      <c r="G29" s="160">
        <v>0</v>
      </c>
    </row>
    <row r="30" spans="1:7">
      <c r="A30" s="174"/>
      <c r="B30" s="119"/>
      <c r="C30" s="103"/>
      <c r="D30" s="103"/>
      <c r="E30" s="103"/>
      <c r="F30" s="103"/>
      <c r="G30" s="160"/>
    </row>
    <row r="31" spans="1:7" ht="45">
      <c r="A31" s="174" t="s">
        <v>89</v>
      </c>
      <c r="B31" s="120" t="s">
        <v>8</v>
      </c>
      <c r="C31" s="103" t="s">
        <v>17</v>
      </c>
      <c r="D31" s="103" t="s">
        <v>17</v>
      </c>
      <c r="E31" s="103" t="s">
        <v>17</v>
      </c>
      <c r="F31" s="103" t="s">
        <v>17</v>
      </c>
      <c r="G31" s="160">
        <v>0</v>
      </c>
    </row>
    <row r="32" spans="1:7">
      <c r="A32" s="174"/>
      <c r="B32" s="120" t="s">
        <v>61</v>
      </c>
      <c r="C32" s="103"/>
      <c r="D32" s="103"/>
      <c r="E32" s="103"/>
      <c r="F32" s="103"/>
      <c r="G32" s="160"/>
    </row>
    <row r="33" spans="1:7" s="125" customFormat="1" ht="45">
      <c r="A33" s="174" t="s">
        <v>90</v>
      </c>
      <c r="B33" s="119" t="s">
        <v>265</v>
      </c>
      <c r="C33" s="103">
        <v>0</v>
      </c>
      <c r="D33" s="103">
        <v>0</v>
      </c>
      <c r="E33" s="103"/>
      <c r="F33" s="103" t="s">
        <v>62</v>
      </c>
      <c r="G33" s="160">
        <v>0</v>
      </c>
    </row>
    <row r="34" spans="1:7" s="125" customFormat="1" ht="76.5" customHeight="1">
      <c r="A34" s="174" t="s">
        <v>117</v>
      </c>
      <c r="B34" s="131" t="s">
        <v>9</v>
      </c>
      <c r="C34" s="106">
        <v>0</v>
      </c>
      <c r="D34" s="106">
        <v>0</v>
      </c>
      <c r="E34" s="103"/>
      <c r="F34" s="103" t="s">
        <v>60</v>
      </c>
      <c r="G34" s="160">
        <v>0</v>
      </c>
    </row>
    <row r="35" spans="1:7" s="125" customFormat="1">
      <c r="A35" s="174"/>
      <c r="B35" s="119"/>
      <c r="C35" s="106"/>
      <c r="D35" s="106"/>
      <c r="E35" s="103"/>
      <c r="F35" s="103"/>
      <c r="G35" s="160"/>
    </row>
    <row r="36" spans="1:7" ht="15.75" thickBot="1">
      <c r="A36" s="175" t="s">
        <v>91</v>
      </c>
      <c r="B36" s="176" t="s">
        <v>375</v>
      </c>
      <c r="C36" s="163" t="s">
        <v>17</v>
      </c>
      <c r="D36" s="163" t="s">
        <v>17</v>
      </c>
      <c r="E36" s="163" t="s">
        <v>17</v>
      </c>
      <c r="F36" s="163" t="s">
        <v>17</v>
      </c>
      <c r="G36" s="177">
        <f>SUM(G9:G34)/19</f>
        <v>1.0526315789473684</v>
      </c>
    </row>
    <row r="37" spans="1:7" ht="19.5" customHeight="1"/>
    <row r="38" spans="1:7" s="184" customFormat="1" ht="15" customHeight="1">
      <c r="B38" s="261" t="s">
        <v>340</v>
      </c>
      <c r="C38" s="261"/>
      <c r="D38" s="261"/>
      <c r="E38" s="261"/>
    </row>
    <row r="39" spans="1:7">
      <c r="A39" s="126"/>
      <c r="B39" s="261"/>
      <c r="C39" s="261"/>
      <c r="D39" s="261"/>
      <c r="E39" s="261"/>
    </row>
    <row r="40" spans="1:7" s="127" customFormat="1" ht="3" customHeight="1">
      <c r="A40" s="27"/>
    </row>
  </sheetData>
  <mergeCells count="9">
    <mergeCell ref="B3:G3"/>
    <mergeCell ref="B38:E39"/>
    <mergeCell ref="B6:B7"/>
    <mergeCell ref="A6:A7"/>
    <mergeCell ref="A8:B8"/>
    <mergeCell ref="C6:D6"/>
    <mergeCell ref="E6:E7"/>
    <mergeCell ref="F6:F7"/>
    <mergeCell ref="G6:G7"/>
  </mergeCells>
  <phoneticPr fontId="23" type="noConversion"/>
  <printOptions horizontalCentered="1"/>
  <pageMargins left="0.78740157480314965" right="0.31496062992125984" top="0.19685039370078741" bottom="0.39370078740157483" header="0.19685039370078741" footer="0.19685039370078741"/>
  <pageSetup paperSize="9" scale="51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25"/>
  <sheetViews>
    <sheetView workbookViewId="0">
      <selection sqref="A1:G21"/>
    </sheetView>
  </sheetViews>
  <sheetFormatPr defaultColWidth="11.42578125" defaultRowHeight="12.75"/>
  <cols>
    <col min="1" max="1" width="5.28515625" style="184" customWidth="1"/>
    <col min="2" max="2" width="5" style="184" customWidth="1"/>
    <col min="3" max="3" width="70" style="184" customWidth="1"/>
    <col min="4" max="4" width="15.5703125" style="184" customWidth="1"/>
    <col min="5" max="6" width="11.42578125" style="184" customWidth="1"/>
    <col min="7" max="7" width="10.7109375" style="184" customWidth="1"/>
    <col min="8" max="8" width="4.85546875" style="184" customWidth="1"/>
    <col min="9" max="16384" width="11.42578125" style="184"/>
  </cols>
  <sheetData>
    <row r="2" spans="2:9">
      <c r="D2" s="5" t="s">
        <v>266</v>
      </c>
      <c r="E2" s="5"/>
      <c r="F2" s="5"/>
    </row>
    <row r="3" spans="2:9">
      <c r="D3" s="5" t="s">
        <v>18</v>
      </c>
      <c r="E3" s="5"/>
      <c r="F3" s="5"/>
    </row>
    <row r="4" spans="2:9">
      <c r="D4" s="5" t="s">
        <v>19</v>
      </c>
      <c r="E4" s="5"/>
      <c r="F4" s="5"/>
    </row>
    <row r="5" spans="2:9">
      <c r="D5" s="5" t="s">
        <v>20</v>
      </c>
      <c r="E5" s="12"/>
      <c r="F5" s="12"/>
    </row>
    <row r="6" spans="2:9">
      <c r="D6" s="5" t="s">
        <v>21</v>
      </c>
      <c r="E6" s="12"/>
      <c r="F6" s="12"/>
    </row>
    <row r="7" spans="2:9">
      <c r="D7" s="5" t="s">
        <v>22</v>
      </c>
      <c r="E7" s="12"/>
      <c r="F7" s="12"/>
    </row>
    <row r="8" spans="2:9">
      <c r="G8" s="5"/>
      <c r="H8" s="12"/>
      <c r="I8" s="12"/>
    </row>
    <row r="9" spans="2:9" ht="63.75" customHeight="1">
      <c r="C9" s="283" t="s">
        <v>362</v>
      </c>
      <c r="D9" s="284"/>
      <c r="G9" s="5"/>
      <c r="H9" s="12"/>
      <c r="I9" s="12"/>
    </row>
    <row r="11" spans="2:9" ht="65.25" customHeight="1">
      <c r="B11" s="283" t="s">
        <v>361</v>
      </c>
      <c r="C11" s="284"/>
      <c r="D11" s="284"/>
    </row>
    <row r="12" spans="2:9" ht="17.25" customHeight="1">
      <c r="B12" s="284" t="s">
        <v>339</v>
      </c>
      <c r="C12" s="284"/>
      <c r="D12" s="284"/>
    </row>
    <row r="13" spans="2:9" ht="18.75" customHeight="1" thickBot="1">
      <c r="B13" s="285" t="s">
        <v>12</v>
      </c>
      <c r="C13" s="285"/>
      <c r="D13" s="285"/>
    </row>
    <row r="14" spans="2:9" ht="45" customHeight="1" thickBot="1">
      <c r="B14" s="140" t="s">
        <v>11</v>
      </c>
      <c r="C14" s="141" t="s">
        <v>24</v>
      </c>
      <c r="D14" s="142" t="s">
        <v>13</v>
      </c>
    </row>
    <row r="15" spans="2:9" ht="60" customHeight="1">
      <c r="B15" s="137" t="s">
        <v>81</v>
      </c>
      <c r="C15" s="226" t="s">
        <v>363</v>
      </c>
      <c r="D15" s="139" t="s">
        <v>358</v>
      </c>
    </row>
    <row r="16" spans="2:9" ht="66.75" customHeight="1" thickBot="1">
      <c r="B16" s="132" t="s">
        <v>83</v>
      </c>
      <c r="C16" s="227" t="s">
        <v>364</v>
      </c>
      <c r="D16" s="133" t="s">
        <v>283</v>
      </c>
    </row>
    <row r="17" spans="2:5" ht="26.25" thickBot="1">
      <c r="B17" s="134" t="s">
        <v>87</v>
      </c>
      <c r="C17" s="227" t="s">
        <v>365</v>
      </c>
      <c r="D17" s="230" t="s">
        <v>376</v>
      </c>
    </row>
    <row r="19" spans="2:5" ht="15.75">
      <c r="C19" s="129" t="s">
        <v>341</v>
      </c>
      <c r="D19" s="129"/>
      <c r="E19" s="100"/>
    </row>
    <row r="25" spans="2:5">
      <c r="D25" s="228"/>
    </row>
  </sheetData>
  <mergeCells count="4">
    <mergeCell ref="B11:D11"/>
    <mergeCell ref="B13:D13"/>
    <mergeCell ref="B12:D12"/>
    <mergeCell ref="C9:D9"/>
  </mergeCells>
  <phoneticPr fontId="23" type="noConversion"/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26"/>
  <sheetViews>
    <sheetView workbookViewId="0">
      <selection sqref="A1:G20"/>
    </sheetView>
  </sheetViews>
  <sheetFormatPr defaultColWidth="11.42578125" defaultRowHeight="12.75"/>
  <cols>
    <col min="1" max="1" width="5.28515625" style="184" customWidth="1"/>
    <col min="2" max="2" width="5" style="184" customWidth="1"/>
    <col min="3" max="3" width="70" style="184" customWidth="1"/>
    <col min="4" max="4" width="15.5703125" style="184" customWidth="1"/>
    <col min="5" max="6" width="11.42578125" style="184" customWidth="1"/>
    <col min="7" max="7" width="10.7109375" style="184" customWidth="1"/>
    <col min="8" max="8" width="4.85546875" style="184" customWidth="1"/>
    <col min="9" max="16384" width="11.42578125" style="184"/>
  </cols>
  <sheetData>
    <row r="2" spans="2:9">
      <c r="D2" s="5" t="s">
        <v>266</v>
      </c>
      <c r="E2" s="5"/>
      <c r="F2" s="5"/>
    </row>
    <row r="3" spans="2:9">
      <c r="D3" s="5" t="s">
        <v>18</v>
      </c>
      <c r="E3" s="5"/>
      <c r="F3" s="5"/>
    </row>
    <row r="4" spans="2:9">
      <c r="D4" s="5" t="s">
        <v>19</v>
      </c>
      <c r="E4" s="5"/>
      <c r="F4" s="5"/>
    </row>
    <row r="5" spans="2:9">
      <c r="D5" s="5" t="s">
        <v>20</v>
      </c>
      <c r="E5" s="12"/>
      <c r="F5" s="12"/>
    </row>
    <row r="6" spans="2:9">
      <c r="D6" s="5" t="s">
        <v>21</v>
      </c>
      <c r="E6" s="12"/>
      <c r="F6" s="12"/>
    </row>
    <row r="7" spans="2:9">
      <c r="D7" s="5" t="s">
        <v>22</v>
      </c>
      <c r="E7" s="12"/>
      <c r="F7" s="12"/>
    </row>
    <row r="8" spans="2:9">
      <c r="G8" s="5"/>
      <c r="H8" s="12"/>
      <c r="I8" s="12"/>
    </row>
    <row r="9" spans="2:9" ht="60" customHeight="1">
      <c r="C9" s="283" t="s">
        <v>362</v>
      </c>
      <c r="D9" s="284"/>
      <c r="G9" s="5"/>
      <c r="H9" s="12"/>
      <c r="I9" s="12"/>
    </row>
    <row r="11" spans="2:9" ht="62.25" customHeight="1">
      <c r="B11" s="283" t="s">
        <v>395</v>
      </c>
      <c r="C11" s="284"/>
      <c r="D11" s="284"/>
    </row>
    <row r="12" spans="2:9" ht="17.25" customHeight="1">
      <c r="B12" s="284" t="s">
        <v>339</v>
      </c>
      <c r="C12" s="284"/>
      <c r="D12" s="284"/>
    </row>
    <row r="13" spans="2:9" ht="18.75" customHeight="1">
      <c r="B13" s="285" t="s">
        <v>12</v>
      </c>
      <c r="C13" s="285"/>
      <c r="D13" s="285"/>
    </row>
    <row r="14" spans="2:9" ht="45" customHeight="1">
      <c r="B14" s="101" t="s">
        <v>11</v>
      </c>
      <c r="C14" s="220" t="s">
        <v>24</v>
      </c>
      <c r="D14" s="101" t="s">
        <v>13</v>
      </c>
    </row>
    <row r="15" spans="2:9" ht="38.25">
      <c r="B15" s="223" t="s">
        <v>81</v>
      </c>
      <c r="C15" s="224" t="s">
        <v>394</v>
      </c>
      <c r="D15" s="225" t="s">
        <v>358</v>
      </c>
    </row>
    <row r="16" spans="2:9" ht="73.5" customHeight="1">
      <c r="B16" s="223" t="s">
        <v>83</v>
      </c>
      <c r="C16" s="224" t="s">
        <v>366</v>
      </c>
      <c r="D16" s="225" t="s">
        <v>283</v>
      </c>
    </row>
    <row r="17" spans="2:5" ht="36.75" customHeight="1">
      <c r="B17" s="223" t="s">
        <v>87</v>
      </c>
      <c r="C17" s="224" t="s">
        <v>367</v>
      </c>
      <c r="D17" s="229" t="s">
        <v>376</v>
      </c>
    </row>
    <row r="18" spans="2:5" ht="15.75">
      <c r="C18" s="218" t="s">
        <v>341</v>
      </c>
      <c r="D18" s="218"/>
      <c r="E18" s="219"/>
    </row>
    <row r="24" spans="2:5">
      <c r="D24" s="228"/>
    </row>
    <row r="26" spans="2:5">
      <c r="D26" s="228"/>
    </row>
  </sheetData>
  <mergeCells count="4">
    <mergeCell ref="C9:D9"/>
    <mergeCell ref="B11:D11"/>
    <mergeCell ref="B12:D12"/>
    <mergeCell ref="B13:D13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25"/>
  <sheetViews>
    <sheetView workbookViewId="0">
      <selection sqref="A1:G22"/>
    </sheetView>
  </sheetViews>
  <sheetFormatPr defaultColWidth="11.42578125" defaultRowHeight="12.75"/>
  <cols>
    <col min="1" max="1" width="5.28515625" style="184" customWidth="1"/>
    <col min="2" max="2" width="5" style="184" customWidth="1"/>
    <col min="3" max="3" width="70" style="184" customWidth="1"/>
    <col min="4" max="4" width="15.5703125" style="184" customWidth="1"/>
    <col min="5" max="6" width="11.42578125" style="184" customWidth="1"/>
    <col min="7" max="7" width="10.7109375" style="184" customWidth="1"/>
    <col min="8" max="8" width="4.85546875" style="184" customWidth="1"/>
    <col min="9" max="16384" width="11.42578125" style="184"/>
  </cols>
  <sheetData>
    <row r="2" spans="2:9">
      <c r="D2" s="5" t="s">
        <v>266</v>
      </c>
      <c r="E2" s="5"/>
      <c r="F2" s="5"/>
    </row>
    <row r="3" spans="2:9">
      <c r="D3" s="5" t="s">
        <v>18</v>
      </c>
      <c r="E3" s="5"/>
      <c r="F3" s="5"/>
    </row>
    <row r="4" spans="2:9">
      <c r="D4" s="5" t="s">
        <v>19</v>
      </c>
      <c r="E4" s="5"/>
      <c r="F4" s="5"/>
    </row>
    <row r="5" spans="2:9">
      <c r="D5" s="5" t="s">
        <v>20</v>
      </c>
      <c r="E5" s="12"/>
      <c r="F5" s="12"/>
    </row>
    <row r="6" spans="2:9">
      <c r="D6" s="5" t="s">
        <v>21</v>
      </c>
      <c r="E6" s="12"/>
      <c r="F6" s="12"/>
    </row>
    <row r="7" spans="2:9">
      <c r="D7" s="5" t="s">
        <v>22</v>
      </c>
      <c r="E7" s="12"/>
      <c r="F7" s="12"/>
    </row>
    <row r="8" spans="2:9">
      <c r="G8" s="5"/>
      <c r="H8" s="12"/>
      <c r="I8" s="12"/>
    </row>
    <row r="9" spans="2:9">
      <c r="C9" s="284" t="s">
        <v>66</v>
      </c>
      <c r="D9" s="284"/>
      <c r="G9" s="5"/>
      <c r="H9" s="12"/>
      <c r="I9" s="12"/>
    </row>
    <row r="10" spans="2:9" ht="43.5" customHeight="1">
      <c r="C10" s="283" t="s">
        <v>268</v>
      </c>
      <c r="D10" s="284"/>
      <c r="G10" s="5"/>
      <c r="H10" s="12"/>
      <c r="I10" s="12"/>
    </row>
    <row r="12" spans="2:9" ht="66.75" customHeight="1">
      <c r="B12" s="283" t="s">
        <v>360</v>
      </c>
      <c r="C12" s="284"/>
      <c r="D12" s="284"/>
    </row>
    <row r="13" spans="2:9" ht="17.25" customHeight="1">
      <c r="B13" s="284" t="s">
        <v>339</v>
      </c>
      <c r="C13" s="284"/>
      <c r="D13" s="284"/>
    </row>
    <row r="14" spans="2:9" ht="18.75" customHeight="1" thickBot="1">
      <c r="B14" s="285" t="s">
        <v>12</v>
      </c>
      <c r="C14" s="285"/>
      <c r="D14" s="285"/>
    </row>
    <row r="15" spans="2:9" ht="45" customHeight="1" thickBot="1">
      <c r="B15" s="140" t="s">
        <v>11</v>
      </c>
      <c r="C15" s="141" t="s">
        <v>24</v>
      </c>
      <c r="D15" s="142" t="s">
        <v>13</v>
      </c>
    </row>
    <row r="16" spans="2:9" ht="75">
      <c r="B16" s="137" t="s">
        <v>81</v>
      </c>
      <c r="C16" s="138" t="s">
        <v>368</v>
      </c>
      <c r="D16" s="139" t="s">
        <v>283</v>
      </c>
    </row>
    <row r="17" spans="2:5" ht="45">
      <c r="B17" s="132" t="s">
        <v>83</v>
      </c>
      <c r="C17" s="114" t="s">
        <v>369</v>
      </c>
      <c r="D17" s="133" t="s">
        <v>358</v>
      </c>
    </row>
    <row r="18" spans="2:5" ht="45.75" thickBot="1">
      <c r="B18" s="134" t="s">
        <v>87</v>
      </c>
      <c r="C18" s="135" t="s">
        <v>370</v>
      </c>
      <c r="D18" s="136" t="s">
        <v>376</v>
      </c>
    </row>
    <row r="20" spans="2:5" ht="15.75">
      <c r="C20" s="218" t="s">
        <v>341</v>
      </c>
      <c r="D20" s="218"/>
      <c r="E20" s="219"/>
    </row>
    <row r="25" spans="2:5">
      <c r="D25" s="228"/>
    </row>
  </sheetData>
  <mergeCells count="5">
    <mergeCell ref="C9:D9"/>
    <mergeCell ref="C10:D10"/>
    <mergeCell ref="B12:D12"/>
    <mergeCell ref="B13:D13"/>
    <mergeCell ref="B14:D14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13</vt:i4>
      </vt:variant>
    </vt:vector>
  </HeadingPairs>
  <TitlesOfParts>
    <vt:vector size="33" baseType="lpstr">
      <vt:lpstr>1.1</vt:lpstr>
      <vt:lpstr>1.2</vt:lpstr>
      <vt:lpstr>1.3</vt:lpstr>
      <vt:lpstr>2.1</vt:lpstr>
      <vt:lpstr>2.2</vt:lpstr>
      <vt:lpstr>2.3</vt:lpstr>
      <vt:lpstr>3.1</vt:lpstr>
      <vt:lpstr>3.2</vt:lpstr>
      <vt:lpstr>3.3</vt:lpstr>
      <vt:lpstr>4.1</vt:lpstr>
      <vt:lpstr>4.2</vt:lpstr>
      <vt:lpstr>ЦОК</vt:lpstr>
      <vt:lpstr>Тр ЭлЭн</vt:lpstr>
      <vt:lpstr>таб.1.1 (СОТиН)</vt:lpstr>
      <vt:lpstr>Юристы</vt:lpstr>
      <vt:lpstr>ТП</vt:lpstr>
      <vt:lpstr>Дисп.Сл</vt:lpstr>
      <vt:lpstr>Лист1</vt:lpstr>
      <vt:lpstr>8.1</vt:lpstr>
      <vt:lpstr>8.3</vt:lpstr>
      <vt:lpstr>'2.1'!Заголовки_для_печати</vt:lpstr>
      <vt:lpstr>'2.2'!Заголовки_для_печати</vt:lpstr>
      <vt:lpstr>'2.3'!Заголовки_для_печати</vt:lpstr>
      <vt:lpstr>'1.1'!Область_печати</vt:lpstr>
      <vt:lpstr>'1.2'!Область_печати</vt:lpstr>
      <vt:lpstr>'2.1'!Область_печати</vt:lpstr>
      <vt:lpstr>'2.2'!Область_печати</vt:lpstr>
      <vt:lpstr>'2.3'!Область_печати</vt:lpstr>
      <vt:lpstr>'3.1'!Область_печати</vt:lpstr>
      <vt:lpstr>'3.2'!Область_печати</vt:lpstr>
      <vt:lpstr>'3.3'!Область_печати</vt:lpstr>
      <vt:lpstr>'4.1'!Область_печати</vt:lpstr>
      <vt:lpstr>ЦОК!Область_печати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vedeconom</cp:lastModifiedBy>
  <cp:lastPrinted>2016-03-30T13:31:42Z</cp:lastPrinted>
  <dcterms:created xsi:type="dcterms:W3CDTF">2008-10-01T13:21:49Z</dcterms:created>
  <dcterms:modified xsi:type="dcterms:W3CDTF">2016-03-30T18:39:19Z</dcterms:modified>
</cp:coreProperties>
</file>