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8975" windowHeight="11760" firstSheet="5" activeTab="5"/>
  </bookViews>
  <sheets>
    <sheet name="2012" sheetId="4" state="hidden" r:id="rId1"/>
    <sheet name="2013" sheetId="3" state="hidden" r:id="rId2"/>
    <sheet name="2014" sheetId="2" state="hidden" r:id="rId3"/>
    <sheet name="2018" sheetId="1" state="hidden" r:id="rId4"/>
    <sheet name="2019" sheetId="5" state="hidden" r:id="rId5"/>
    <sheet name="2021" sheetId="6" r:id="rId6"/>
  </sheets>
  <calcPr calcId="145621"/>
</workbook>
</file>

<file path=xl/calcChain.xml><?xml version="1.0" encoding="utf-8"?>
<calcChain xmlns="http://schemas.openxmlformats.org/spreadsheetml/2006/main">
  <c r="K10" i="6" l="1"/>
  <c r="K11" i="6"/>
  <c r="I13" i="6" l="1"/>
  <c r="F13" i="6"/>
  <c r="L6" i="6" l="1"/>
  <c r="H12" i="5"/>
  <c r="L6" i="5"/>
  <c r="L7" i="6"/>
  <c r="L8" i="6"/>
  <c r="L10" i="6"/>
  <c r="L11" i="6"/>
  <c r="L12" i="6"/>
  <c r="L15" i="6"/>
  <c r="L16" i="6"/>
  <c r="L17" i="6"/>
  <c r="L20" i="6"/>
  <c r="L21" i="6"/>
  <c r="L22" i="6"/>
  <c r="H22" i="6"/>
  <c r="H21" i="6"/>
  <c r="H20" i="6"/>
  <c r="H17" i="6"/>
  <c r="H16" i="6"/>
  <c r="H15" i="6"/>
  <c r="H12" i="6"/>
  <c r="H11" i="6"/>
  <c r="H10" i="6"/>
  <c r="H7" i="6"/>
  <c r="H8" i="6"/>
  <c r="H6" i="6"/>
  <c r="N6" i="6" s="1"/>
  <c r="M6" i="6" s="1"/>
  <c r="F18" i="6"/>
  <c r="F9" i="6"/>
  <c r="F14" i="6" s="1"/>
  <c r="E22" i="6"/>
  <c r="E7" i="6"/>
  <c r="K22" i="6"/>
  <c r="K21" i="6"/>
  <c r="K20" i="6"/>
  <c r="I18" i="6"/>
  <c r="C18" i="6"/>
  <c r="K17" i="6"/>
  <c r="K16" i="6"/>
  <c r="K15" i="6"/>
  <c r="C13" i="6"/>
  <c r="K12" i="6"/>
  <c r="K13" i="6" s="1"/>
  <c r="J13" i="6" s="1"/>
  <c r="E11" i="6"/>
  <c r="I9" i="6"/>
  <c r="C9" i="6"/>
  <c r="K8" i="6"/>
  <c r="E8" i="6"/>
  <c r="K7" i="6"/>
  <c r="K6" i="6"/>
  <c r="E6" i="6"/>
  <c r="K18" i="6" l="1"/>
  <c r="J18" i="6" s="1"/>
  <c r="K14" i="6"/>
  <c r="H13" i="6"/>
  <c r="G13" i="6" s="1"/>
  <c r="L13" i="6"/>
  <c r="N11" i="6"/>
  <c r="M11" i="6" s="1"/>
  <c r="N7" i="6"/>
  <c r="M7" i="6" s="1"/>
  <c r="N15" i="6"/>
  <c r="M15" i="6" s="1"/>
  <c r="N17" i="6"/>
  <c r="M17" i="6" s="1"/>
  <c r="N21" i="6"/>
  <c r="M21" i="6" s="1"/>
  <c r="N8" i="6"/>
  <c r="M8" i="6" s="1"/>
  <c r="N10" i="6"/>
  <c r="M10" i="6" s="1"/>
  <c r="N12" i="6"/>
  <c r="N16" i="6"/>
  <c r="M16" i="6" s="1"/>
  <c r="N20" i="6"/>
  <c r="M20" i="6" s="1"/>
  <c r="N22" i="6"/>
  <c r="M22" i="6" s="1"/>
  <c r="H18" i="6"/>
  <c r="G18" i="6" s="1"/>
  <c r="H9" i="6"/>
  <c r="K9" i="6"/>
  <c r="K23" i="6" s="1"/>
  <c r="I23" i="6"/>
  <c r="L18" i="6"/>
  <c r="L9" i="6"/>
  <c r="C23" i="6"/>
  <c r="D9" i="6" s="1"/>
  <c r="E20" i="6"/>
  <c r="E16" i="6"/>
  <c r="D14" i="6"/>
  <c r="E12" i="6"/>
  <c r="E10" i="6"/>
  <c r="E9" i="6"/>
  <c r="E21" i="6"/>
  <c r="E17" i="6"/>
  <c r="E15" i="6"/>
  <c r="I14" i="6"/>
  <c r="I19" i="6" s="1"/>
  <c r="F23" i="6"/>
  <c r="F19" i="6"/>
  <c r="C14" i="6"/>
  <c r="C19" i="6" s="1"/>
  <c r="L14" i="6" l="1"/>
  <c r="J23" i="6"/>
  <c r="L23" i="6"/>
  <c r="M12" i="6"/>
  <c r="N13" i="6"/>
  <c r="M13" i="6" s="1"/>
  <c r="H23" i="6"/>
  <c r="L19" i="6"/>
  <c r="D19" i="6"/>
  <c r="D18" i="6"/>
  <c r="D13" i="6"/>
  <c r="N18" i="6"/>
  <c r="M18" i="6" s="1"/>
  <c r="E18" i="6"/>
  <c r="E13" i="6"/>
  <c r="E14" i="6" s="1"/>
  <c r="I13" i="5"/>
  <c r="I9" i="5"/>
  <c r="K19" i="6" l="1"/>
  <c r="J19" i="6" s="1"/>
  <c r="J14" i="6"/>
  <c r="G23" i="6"/>
  <c r="G9" i="6"/>
  <c r="H14" i="6"/>
  <c r="N9" i="6"/>
  <c r="N23" i="6" s="1"/>
  <c r="E23" i="6"/>
  <c r="D23" i="6" s="1"/>
  <c r="E19" i="6"/>
  <c r="N14" i="6" l="1"/>
  <c r="M14" i="6" s="1"/>
  <c r="M9" i="6"/>
  <c r="M23" i="6"/>
  <c r="G14" i="6"/>
  <c r="H19" i="6"/>
  <c r="G19" i="6" s="1"/>
  <c r="L20" i="5"/>
  <c r="N19" i="6" l="1"/>
  <c r="M19" i="6" s="1"/>
  <c r="D21" i="1"/>
  <c r="D17" i="1"/>
  <c r="D16" i="1"/>
  <c r="D12" i="1"/>
  <c r="D11" i="1"/>
  <c r="D7" i="1"/>
  <c r="G7" i="1"/>
  <c r="H6" i="5" l="1"/>
  <c r="N6" i="5" s="1"/>
  <c r="M6" i="5" s="1"/>
  <c r="L22" i="5"/>
  <c r="K22" i="5"/>
  <c r="H22" i="5"/>
  <c r="L21" i="5"/>
  <c r="K21" i="5"/>
  <c r="H21" i="5"/>
  <c r="K20" i="5"/>
  <c r="H20" i="5"/>
  <c r="I18" i="5"/>
  <c r="F18" i="5"/>
  <c r="C18" i="5"/>
  <c r="L17" i="5"/>
  <c r="K17" i="5"/>
  <c r="H17" i="5"/>
  <c r="L16" i="5"/>
  <c r="K16" i="5"/>
  <c r="H16" i="5"/>
  <c r="L15" i="5"/>
  <c r="K15" i="5"/>
  <c r="H15" i="5"/>
  <c r="F13" i="5"/>
  <c r="C13" i="5"/>
  <c r="L12" i="5"/>
  <c r="K12" i="5"/>
  <c r="L11" i="5"/>
  <c r="K11" i="5"/>
  <c r="H11" i="5"/>
  <c r="L10" i="5"/>
  <c r="K10" i="5"/>
  <c r="H10" i="5"/>
  <c r="F9" i="5"/>
  <c r="C9" i="5"/>
  <c r="C14" i="5" s="1"/>
  <c r="L8" i="5"/>
  <c r="K8" i="5"/>
  <c r="H8" i="5"/>
  <c r="L7" i="5"/>
  <c r="K7" i="5"/>
  <c r="H7" i="5"/>
  <c r="K6" i="5"/>
  <c r="F23" i="5" l="1"/>
  <c r="K9" i="5"/>
  <c r="J9" i="5" s="1"/>
  <c r="K13" i="5"/>
  <c r="K18" i="5"/>
  <c r="J18" i="5" s="1"/>
  <c r="L18" i="5"/>
  <c r="H13" i="5"/>
  <c r="L13" i="5"/>
  <c r="L9" i="5"/>
  <c r="H9" i="5"/>
  <c r="N15" i="5"/>
  <c r="M15" i="5" s="1"/>
  <c r="N16" i="5"/>
  <c r="M16" i="5" s="1"/>
  <c r="N17" i="5"/>
  <c r="M17" i="5" s="1"/>
  <c r="N20" i="5"/>
  <c r="M20" i="5" s="1"/>
  <c r="N21" i="5"/>
  <c r="M21" i="5" s="1"/>
  <c r="N22" i="5"/>
  <c r="M22" i="5" s="1"/>
  <c r="H18" i="5"/>
  <c r="G18" i="5" s="1"/>
  <c r="I23" i="5"/>
  <c r="N12" i="5"/>
  <c r="M12" i="5" s="1"/>
  <c r="N11" i="5"/>
  <c r="M11" i="5" s="1"/>
  <c r="F14" i="5"/>
  <c r="F19" i="5" s="1"/>
  <c r="N10" i="5"/>
  <c r="M10" i="5" s="1"/>
  <c r="G13" i="5"/>
  <c r="N8" i="5"/>
  <c r="M8" i="5" s="1"/>
  <c r="N7" i="5"/>
  <c r="M7" i="5" s="1"/>
  <c r="C19" i="5"/>
  <c r="C23" i="5"/>
  <c r="I14" i="5"/>
  <c r="I19" i="5" s="1"/>
  <c r="E4" i="1"/>
  <c r="F16" i="1"/>
  <c r="C16" i="1"/>
  <c r="C11" i="1"/>
  <c r="C7" i="1"/>
  <c r="C21" i="1" s="1"/>
  <c r="C12" i="1"/>
  <c r="C17" i="1" s="1"/>
  <c r="E5" i="1"/>
  <c r="K20" i="1"/>
  <c r="L20" i="1"/>
  <c r="H20" i="1"/>
  <c r="K19" i="1"/>
  <c r="L19" i="1"/>
  <c r="H19" i="1"/>
  <c r="L18" i="1"/>
  <c r="K18" i="1"/>
  <c r="H18" i="1"/>
  <c r="K15" i="1"/>
  <c r="H15" i="1"/>
  <c r="L15" i="1"/>
  <c r="K14" i="1"/>
  <c r="H14" i="1"/>
  <c r="L14" i="1"/>
  <c r="L13" i="1"/>
  <c r="K13" i="1"/>
  <c r="H13" i="1"/>
  <c r="K10" i="1"/>
  <c r="H10" i="1"/>
  <c r="L10" i="1"/>
  <c r="K9" i="1"/>
  <c r="L9" i="1"/>
  <c r="H9" i="1"/>
  <c r="N9" i="1" s="1"/>
  <c r="L8" i="1"/>
  <c r="K8" i="1"/>
  <c r="H8" i="1"/>
  <c r="K6" i="1"/>
  <c r="H6" i="1"/>
  <c r="K5" i="1"/>
  <c r="H5" i="1"/>
  <c r="K4" i="1"/>
  <c r="H4" i="1"/>
  <c r="H7" i="1" s="1"/>
  <c r="F7" i="1"/>
  <c r="L5" i="1"/>
  <c r="L6" i="1"/>
  <c r="L4" i="1"/>
  <c r="E19" i="1"/>
  <c r="E20" i="1"/>
  <c r="E18" i="1"/>
  <c r="E14" i="1"/>
  <c r="E15" i="1"/>
  <c r="E13" i="1"/>
  <c r="E9" i="1"/>
  <c r="E10" i="1"/>
  <c r="E8" i="1"/>
  <c r="E6" i="1"/>
  <c r="F11" i="1"/>
  <c r="I7" i="1"/>
  <c r="I16" i="1"/>
  <c r="C20" i="4"/>
  <c r="G20" i="3"/>
  <c r="F7" i="3"/>
  <c r="F12" i="3" s="1"/>
  <c r="E7" i="3"/>
  <c r="D4" i="4"/>
  <c r="F7" i="4"/>
  <c r="F20" i="4"/>
  <c r="F16" i="4"/>
  <c r="C16" i="4"/>
  <c r="F11" i="4"/>
  <c r="C11" i="4"/>
  <c r="E20" i="4"/>
  <c r="B20" i="4"/>
  <c r="G19" i="4"/>
  <c r="D19" i="4"/>
  <c r="G18" i="4"/>
  <c r="D18" i="4"/>
  <c r="G17" i="4"/>
  <c r="D17" i="4"/>
  <c r="E16" i="4"/>
  <c r="E21" i="4" s="1"/>
  <c r="B16" i="4"/>
  <c r="G15" i="4"/>
  <c r="D15" i="4"/>
  <c r="G14" i="4"/>
  <c r="D14" i="4"/>
  <c r="G13" i="4"/>
  <c r="D13" i="4"/>
  <c r="B11" i="4"/>
  <c r="G10" i="4"/>
  <c r="D10" i="4"/>
  <c r="G9" i="4"/>
  <c r="D9" i="4"/>
  <c r="G8" i="4"/>
  <c r="D8" i="4"/>
  <c r="D11" i="4" s="1"/>
  <c r="F12" i="4"/>
  <c r="E7" i="4"/>
  <c r="E12" i="4" s="1"/>
  <c r="C7" i="4"/>
  <c r="C21" i="4" s="1"/>
  <c r="B7" i="4"/>
  <c r="B12" i="4" s="1"/>
  <c r="G6" i="4"/>
  <c r="D6" i="4"/>
  <c r="G5" i="4"/>
  <c r="D5" i="4"/>
  <c r="G4" i="4"/>
  <c r="G7" i="4" s="1"/>
  <c r="F20" i="3"/>
  <c r="E20" i="3"/>
  <c r="C20" i="3"/>
  <c r="B20" i="3"/>
  <c r="G19" i="3"/>
  <c r="D19" i="3"/>
  <c r="G18" i="3"/>
  <c r="D18" i="3"/>
  <c r="G17" i="3"/>
  <c r="D17" i="3"/>
  <c r="F16" i="3"/>
  <c r="E16" i="3"/>
  <c r="E21" i="3" s="1"/>
  <c r="C16" i="3"/>
  <c r="B16" i="3"/>
  <c r="G15" i="3"/>
  <c r="D15" i="3"/>
  <c r="G14" i="3"/>
  <c r="D14" i="3"/>
  <c r="G13" i="3"/>
  <c r="G16" i="3" s="1"/>
  <c r="D13" i="3"/>
  <c r="C11" i="3"/>
  <c r="B11" i="3"/>
  <c r="G10" i="3"/>
  <c r="D10" i="3"/>
  <c r="G9" i="3"/>
  <c r="D9" i="3"/>
  <c r="G8" i="3"/>
  <c r="D8" i="3"/>
  <c r="E12" i="3"/>
  <c r="C7" i="3"/>
  <c r="B7" i="3"/>
  <c r="B12" i="3" s="1"/>
  <c r="G6" i="3"/>
  <c r="D6" i="3"/>
  <c r="G5" i="3"/>
  <c r="D5" i="3"/>
  <c r="G4" i="3"/>
  <c r="G7" i="3" s="1"/>
  <c r="G21" i="3" s="1"/>
  <c r="D4" i="3"/>
  <c r="F12" i="2"/>
  <c r="D11" i="2"/>
  <c r="C11" i="2"/>
  <c r="B11" i="2"/>
  <c r="F7" i="2"/>
  <c r="F21" i="2" s="1"/>
  <c r="E7" i="2"/>
  <c r="E12" i="2" s="1"/>
  <c r="C7" i="2"/>
  <c r="C12" i="2" s="1"/>
  <c r="G20" i="2"/>
  <c r="F20" i="2"/>
  <c r="E20" i="2"/>
  <c r="C20" i="2"/>
  <c r="B20" i="2"/>
  <c r="G16" i="2"/>
  <c r="F16" i="2"/>
  <c r="E16" i="2"/>
  <c r="E21" i="2" s="1"/>
  <c r="C16" i="2"/>
  <c r="C21" i="2" s="1"/>
  <c r="B16" i="2"/>
  <c r="B7" i="2"/>
  <c r="B12" i="2" s="1"/>
  <c r="D13" i="2"/>
  <c r="D16" i="2" s="1"/>
  <c r="G19" i="2"/>
  <c r="D19" i="2"/>
  <c r="G18" i="2"/>
  <c r="D18" i="2"/>
  <c r="G17" i="2"/>
  <c r="D17" i="2"/>
  <c r="D20" i="2" s="1"/>
  <c r="G15" i="2"/>
  <c r="D15" i="2"/>
  <c r="G14" i="2"/>
  <c r="D14" i="2"/>
  <c r="G13" i="2"/>
  <c r="G10" i="2"/>
  <c r="D10" i="2"/>
  <c r="G9" i="2"/>
  <c r="D9" i="2"/>
  <c r="G8" i="2"/>
  <c r="D8" i="2"/>
  <c r="G6" i="2"/>
  <c r="D6" i="2"/>
  <c r="G5" i="2"/>
  <c r="D5" i="2"/>
  <c r="G4" i="2"/>
  <c r="G7" i="2" s="1"/>
  <c r="D4" i="2"/>
  <c r="I11" i="1"/>
  <c r="I12" i="1" s="1"/>
  <c r="I17" i="1" s="1"/>
  <c r="K7" i="1"/>
  <c r="K23" i="5" l="1"/>
  <c r="J13" i="5"/>
  <c r="J14" i="5" s="1"/>
  <c r="N18" i="5"/>
  <c r="M18" i="5" s="1"/>
  <c r="L23" i="5"/>
  <c r="L14" i="5"/>
  <c r="L19" i="5" s="1"/>
  <c r="D22" i="5"/>
  <c r="E22" i="5" s="1"/>
  <c r="D20" i="5"/>
  <c r="E20" i="5" s="1"/>
  <c r="D18" i="5"/>
  <c r="D16" i="5"/>
  <c r="E16" i="5" s="1"/>
  <c r="D14" i="5"/>
  <c r="D12" i="5"/>
  <c r="E12" i="5" s="1"/>
  <c r="D10" i="5"/>
  <c r="E10" i="5" s="1"/>
  <c r="D8" i="5"/>
  <c r="E8" i="5" s="1"/>
  <c r="D6" i="5"/>
  <c r="E6" i="5" s="1"/>
  <c r="D21" i="5"/>
  <c r="E21" i="5" s="1"/>
  <c r="D19" i="5"/>
  <c r="D17" i="5"/>
  <c r="E17" i="5" s="1"/>
  <c r="D15" i="5"/>
  <c r="E15" i="5" s="1"/>
  <c r="E18" i="5" s="1"/>
  <c r="D13" i="5"/>
  <c r="D11" i="5"/>
  <c r="E11" i="5" s="1"/>
  <c r="D9" i="5"/>
  <c r="D7" i="5"/>
  <c r="E7" i="5" s="1"/>
  <c r="N13" i="5"/>
  <c r="M13" i="5" s="1"/>
  <c r="K14" i="5"/>
  <c r="K19" i="5" s="1"/>
  <c r="J19" i="5" s="1"/>
  <c r="J23" i="5"/>
  <c r="H14" i="5"/>
  <c r="G14" i="5" s="1"/>
  <c r="H23" i="5"/>
  <c r="G23" i="5" s="1"/>
  <c r="G9" i="5"/>
  <c r="N9" i="5"/>
  <c r="H19" i="5"/>
  <c r="G19" i="5" s="1"/>
  <c r="N6" i="1"/>
  <c r="M6" i="1" s="1"/>
  <c r="G12" i="2"/>
  <c r="G21" i="2"/>
  <c r="B21" i="2"/>
  <c r="D7" i="2"/>
  <c r="F21" i="3"/>
  <c r="M9" i="1"/>
  <c r="N18" i="1"/>
  <c r="M18" i="1" s="1"/>
  <c r="N13" i="1"/>
  <c r="M13" i="1" s="1"/>
  <c r="N14" i="1"/>
  <c r="M14" i="1" s="1"/>
  <c r="N5" i="1"/>
  <c r="M5" i="1" s="1"/>
  <c r="N15" i="1"/>
  <c r="M15" i="1" s="1"/>
  <c r="N10" i="1"/>
  <c r="M10" i="1" s="1"/>
  <c r="N4" i="1"/>
  <c r="N20" i="1"/>
  <c r="M20" i="1" s="1"/>
  <c r="N19" i="1"/>
  <c r="M19" i="1" s="1"/>
  <c r="N8" i="1"/>
  <c r="M8" i="1" s="1"/>
  <c r="E16" i="1"/>
  <c r="E11" i="1"/>
  <c r="E7" i="1"/>
  <c r="F21" i="1"/>
  <c r="I21" i="1"/>
  <c r="K16" i="1"/>
  <c r="J16" i="1" s="1"/>
  <c r="L16" i="1"/>
  <c r="H16" i="1"/>
  <c r="G16" i="1" s="1"/>
  <c r="L11" i="1"/>
  <c r="H11" i="1"/>
  <c r="G11" i="1" s="1"/>
  <c r="L7" i="1"/>
  <c r="K11" i="1"/>
  <c r="J11" i="1" s="1"/>
  <c r="J7" i="1"/>
  <c r="F12" i="1"/>
  <c r="F17" i="1" s="1"/>
  <c r="B21" i="4"/>
  <c r="F21" i="4"/>
  <c r="D20" i="3"/>
  <c r="D16" i="3"/>
  <c r="D11" i="3"/>
  <c r="C12" i="3"/>
  <c r="D7" i="3"/>
  <c r="C21" i="3"/>
  <c r="B21" i="3"/>
  <c r="G20" i="4"/>
  <c r="G16" i="4"/>
  <c r="D20" i="4"/>
  <c r="D16" i="4"/>
  <c r="C12" i="4"/>
  <c r="D7" i="4"/>
  <c r="G12" i="4"/>
  <c r="G12" i="3"/>
  <c r="E13" i="5" l="1"/>
  <c r="E9" i="5"/>
  <c r="N14" i="5"/>
  <c r="N19" i="5" s="1"/>
  <c r="N23" i="5"/>
  <c r="M23" i="5" s="1"/>
  <c r="M9" i="5"/>
  <c r="L21" i="1"/>
  <c r="D21" i="2"/>
  <c r="D12" i="2"/>
  <c r="E12" i="1"/>
  <c r="E17" i="1" s="1"/>
  <c r="E21" i="1"/>
  <c r="L12" i="1"/>
  <c r="L17" i="1" s="1"/>
  <c r="K21" i="1"/>
  <c r="J21" i="1" s="1"/>
  <c r="H21" i="1"/>
  <c r="G21" i="1" s="1"/>
  <c r="J12" i="1"/>
  <c r="K12" i="1"/>
  <c r="K17" i="1" s="1"/>
  <c r="J17" i="1" s="1"/>
  <c r="N16" i="1"/>
  <c r="M16" i="1" s="1"/>
  <c r="H12" i="1"/>
  <c r="N11" i="1"/>
  <c r="M11" i="1" s="1"/>
  <c r="M4" i="1"/>
  <c r="N7" i="1"/>
  <c r="D12" i="4"/>
  <c r="D21" i="4"/>
  <c r="D12" i="3"/>
  <c r="D21" i="3"/>
  <c r="G21" i="4"/>
  <c r="E23" i="5" l="1"/>
  <c r="D23" i="5" s="1"/>
  <c r="E14" i="5"/>
  <c r="E19" i="5" s="1"/>
  <c r="M19" i="5"/>
  <c r="M14" i="5"/>
  <c r="G12" i="1"/>
  <c r="H17" i="1"/>
  <c r="G17" i="1" s="1"/>
  <c r="N21" i="1"/>
  <c r="M21" i="1" s="1"/>
  <c r="M7" i="1"/>
  <c r="N12" i="1"/>
  <c r="M12" i="1" l="1"/>
  <c r="N17" i="1"/>
  <c r="M17" i="1" s="1"/>
</calcChain>
</file>

<file path=xl/sharedStrings.xml><?xml version="1.0" encoding="utf-8"?>
<sst xmlns="http://schemas.openxmlformats.org/spreadsheetml/2006/main" count="174" uniqueCount="45">
  <si>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</si>
  <si>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</si>
  <si>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</si>
  <si>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</si>
  <si>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</si>
  <si>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</si>
  <si>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</si>
  <si>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</si>
  <si>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 xml:space="preserve">сентябрь </t>
  </si>
  <si>
    <t>октябрь</t>
  </si>
  <si>
    <t>ноябрь</t>
  </si>
  <si>
    <t>декабрь</t>
  </si>
  <si>
    <t>Цена(руб/кВтч)</t>
  </si>
  <si>
    <t>Сумма(руб)</t>
  </si>
  <si>
    <t>Объём лимит(кВт)</t>
  </si>
  <si>
    <t>Объём сверхлимит (кВт)</t>
  </si>
  <si>
    <t>1 квартал</t>
  </si>
  <si>
    <t>1 полугодие</t>
  </si>
  <si>
    <t>3 квартал</t>
  </si>
  <si>
    <t>4 квартал</t>
  </si>
  <si>
    <t>Год</t>
  </si>
  <si>
    <t>Свод объёма  потерь по месяцам по Павловскому МУПП "Энергетик" за 2014 год (без НДС)</t>
  </si>
  <si>
    <t>2 квартал</t>
  </si>
  <si>
    <t>Свод объёма  потерь по месяцам по Павловскому МУПП "Энергетик" за 2012 год (без НДС)</t>
  </si>
  <si>
    <t>Свод объёма  потерь по месяцам по Павловскому МУПП "Энергетик" за 2013 год (без НДС)</t>
  </si>
  <si>
    <t>Цена                  (руб/кВтч)</t>
  </si>
  <si>
    <t>Цена                                                                             (руб/кВтч)</t>
  </si>
  <si>
    <t xml:space="preserve">Итого                             </t>
  </si>
  <si>
    <t>Плановая цена                  (руб/кВтч)</t>
  </si>
  <si>
    <t>Фактическая цена                                                                             (руб/кВтч)</t>
  </si>
  <si>
    <t>Плановая сумма       (тыс.руб)</t>
  </si>
  <si>
    <t>Сумма                   (тыс.руб)</t>
  </si>
  <si>
    <t>Объём сверхлимит (тыс.кВт)</t>
  </si>
  <si>
    <t>Сумма                (тыс.руб)</t>
  </si>
  <si>
    <t>Всего фактический объём (тыс.кВт)</t>
  </si>
  <si>
    <t>Всего сумма                (тыс.руб)</t>
  </si>
  <si>
    <t>Объём утвержденный ФСТ (тыс.кВт)</t>
  </si>
  <si>
    <t>Объём лимит (тыс.кВт)</t>
  </si>
  <si>
    <t>9 месяцев</t>
  </si>
  <si>
    <t>Свод объёма  потерь по месяцам по Павловскому МУПП "Энергетик" за   2018 года  (без НДС)</t>
  </si>
  <si>
    <t>Сведения об объеме и стоимости электрической энергии (мощности), приобретенной по договору купли-продажи (поставки) электрической энергии (мощности) в целях  компенсации потерь электрической энергии.</t>
  </si>
  <si>
    <t>(без НДС)</t>
  </si>
  <si>
    <t xml:space="preserve">Договор купли-продажи электрической энергии для компенсации потерь в сетях сетевой организации №011 от 14.01.19 г.   ПАО "ТНС  энерго Воронеж" </t>
  </si>
  <si>
    <t xml:space="preserve">Справочно: Информация предоставляется в соотвествии с п.19.т Постановления Правительства РФ от 21.01.2004 г. №24 "Об утверждении стандартов раскрытия информации субъектами оптового и розничных рынков электрической энергии". </t>
  </si>
  <si>
    <t xml:space="preserve">Договор купли-продажи электрической энергии для компенсации потерь в сетях сетевой организации №011 от 20.01.20 г.   ПАО "ТНС  энерго Воронеж"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</si>
</sst>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0.00000"/>
    <numFmt numFmtId="165" formatCode="0.0000"/>
    <numFmt numFmtId="166" formatCode="_-* #,##0.0000\ _₽_-;\-* #,##0.0000\ _₽_-;_-* &quot;-&quot;??\ _₽_-;_-@_-"/>
    <numFmt numFmtId="167" formatCode="_-* #,##0.000\ _₽_-;\-* #,##0.0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2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Fill="1" applyBorder="1"/>
    <xf numFmtId="165" fontId="2" fillId="0" borderId="1" xfId="0" applyNumberFormat="1" applyFont="1" applyBorder="1"/>
    <xf numFmtId="165" fontId="3" fillId="0" borderId="1" xfId="0" applyNumberFormat="1" applyFont="1" applyBorder="1"/>
    <xf numFmtId="164" fontId="3" fillId="0" borderId="1" xfId="0" applyNumberFormat="1" applyFont="1" applyBorder="1"/>
    <xf numFmtId="0" fontId="2" fillId="2" borderId="1" xfId="0" applyFont="1" applyFill="1" applyBorder="1"/>
    <xf numFmtId="165" fontId="2" fillId="2" borderId="1" xfId="0" applyNumberFormat="1" applyFont="1" applyFill="1" applyBorder="1"/>
    <xf numFmtId="2" fontId="2" fillId="0" borderId="1" xfId="0" applyNumberFormat="1" applyFont="1" applyBorder="1"/>
    <xf numFmtId="2" fontId="2" fillId="2" borderId="1" xfId="0" applyNumberFormat="1" applyFont="1" applyFill="1" applyBorder="1"/>
    <xf numFmtId="164" fontId="2" fillId="0" borderId="1" xfId="0" applyNumberFormat="1" applyFont="1" applyBorder="1"/>
    <xf numFmtId="2" fontId="3" fillId="0" borderId="1" xfId="0" applyNumberFormat="1" applyFont="1" applyBorder="1"/>
    <xf numFmtId="164" fontId="2" fillId="2" borderId="1" xfId="0" applyNumberFormat="1" applyFont="1" applyFill="1" applyBorder="1"/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0" xfId="0" applyFont="1"/>
    <xf numFmtId="2" fontId="6" fillId="0" borderId="0" xfId="0" applyNumberFormat="1" applyFont="1"/>
    <xf numFmtId="0" fontId="1" fillId="0" borderId="0" xfId="0" applyFont="1"/>
    <xf numFmtId="0" fontId="6" fillId="2" borderId="1" xfId="0" applyFont="1" applyFill="1" applyBorder="1"/>
    <xf numFmtId="43" fontId="6" fillId="0" borderId="1" xfId="1" applyFont="1" applyBorder="1"/>
    <xf numFmtId="43" fontId="5" fillId="0" borderId="1" xfId="1" applyFont="1" applyBorder="1"/>
    <xf numFmtId="43" fontId="5" fillId="2" borderId="1" xfId="1" applyFont="1" applyFill="1" applyBorder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166" fontId="8" fillId="0" borderId="1" xfId="0" applyNumberFormat="1" applyFont="1" applyBorder="1"/>
    <xf numFmtId="166" fontId="9" fillId="0" borderId="1" xfId="0" applyNumberFormat="1" applyFont="1" applyBorder="1"/>
    <xf numFmtId="0" fontId="10" fillId="0" borderId="0" xfId="0" applyFont="1"/>
    <xf numFmtId="165" fontId="9" fillId="2" borderId="1" xfId="0" applyNumberFormat="1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0" fillId="0" borderId="2" xfId="0" applyBorder="1" applyAlignment="1"/>
    <xf numFmtId="0" fontId="5" fillId="0" borderId="0" xfId="0" applyFont="1" applyBorder="1" applyAlignment="1">
      <alignment horizontal="center"/>
    </xf>
    <xf numFmtId="0" fontId="0" fillId="0" borderId="0" xfId="0" applyBorder="1" applyAlignment="1"/>
    <xf numFmtId="0" fontId="6" fillId="0" borderId="2" xfId="0" applyFont="1" applyBorder="1" applyAlignment="1">
      <alignment horizontal="right"/>
    </xf>
    <xf numFmtId="0" fontId="5" fillId="0" borderId="0" xfId="0" applyFont="1"/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2" borderId="0" xfId="0" applyFill="1"/>
    <xf numFmtId="43" fontId="6" fillId="0" borderId="1" xfId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3" fontId="5" fillId="0" borderId="1" xfId="1" applyFont="1" applyBorder="1" applyAlignment="1">
      <alignment horizontal="center"/>
    </xf>
    <xf numFmtId="166" fontId="6" fillId="0" borderId="1" xfId="1" applyNumberFormat="1" applyFont="1" applyBorder="1"/>
    <xf numFmtId="166" fontId="5" fillId="0" borderId="1" xfId="1" applyNumberFormat="1" applyFont="1" applyBorder="1"/>
    <xf numFmtId="166" fontId="6" fillId="0" borderId="1" xfId="1" applyNumberFormat="1" applyFont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43" fontId="6" fillId="2" borderId="1" xfId="1" applyFont="1" applyFill="1" applyBorder="1"/>
    <xf numFmtId="166" fontId="6" fillId="2" borderId="1" xfId="1" applyNumberFormat="1" applyFont="1" applyFill="1" applyBorder="1"/>
    <xf numFmtId="166" fontId="5" fillId="2" borderId="1" xfId="1" applyNumberFormat="1" applyFont="1" applyFill="1" applyBorder="1"/>
    <xf numFmtId="166" fontId="6" fillId="0" borderId="0" xfId="0" applyNumberFormat="1" applyFont="1"/>
    <xf numFmtId="0" fontId="0" fillId="2" borderId="0" xfId="0" applyFill="1" applyBorder="1" applyAlignment="1"/>
    <xf numFmtId="0" fontId="0" fillId="2" borderId="2" xfId="0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43" fontId="5" fillId="2" borderId="1" xfId="1" applyNumberFormat="1" applyFont="1" applyFill="1" applyBorder="1"/>
    <xf numFmtId="0" fontId="6" fillId="2" borderId="0" xfId="0" applyFont="1" applyFill="1"/>
    <xf numFmtId="2" fontId="6" fillId="2" borderId="0" xfId="0" applyNumberFormat="1" applyFont="1" applyFill="1"/>
    <xf numFmtId="0" fontId="5" fillId="0" borderId="2" xfId="0" applyFont="1" applyBorder="1" applyAlignment="1">
      <alignment horizontal="center"/>
    </xf>
    <xf numFmtId="0" fontId="0" fillId="0" borderId="2" xfId="0" applyBorder="1" applyAlignment="1"/>
    <xf numFmtId="0" fontId="5" fillId="0" borderId="0" xfId="0" applyFont="1" applyBorder="1" applyAlignment="1">
      <alignment horizontal="center"/>
    </xf>
    <xf numFmtId="0" fontId="0" fillId="0" borderId="0" xfId="0" applyBorder="1" applyAlignment="1"/>
    <xf numFmtId="43" fontId="6" fillId="0" borderId="1" xfId="1" applyFont="1" applyFill="1" applyBorder="1"/>
    <xf numFmtId="166" fontId="6" fillId="0" borderId="1" xfId="1" applyNumberFormat="1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horizontal="center" vertical="center"/>
    </xf>
    <xf numFmtId="166" fontId="6" fillId="0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/>
    </xf>
    <xf numFmtId="43" fontId="5" fillId="0" borderId="1" xfId="1" applyFont="1" applyFill="1" applyBorder="1"/>
    <xf numFmtId="166" fontId="5" fillId="0" borderId="1" xfId="1" applyNumberFormat="1" applyFont="1" applyFill="1" applyBorder="1"/>
    <xf numFmtId="43" fontId="5" fillId="0" borderId="1" xfId="1" applyFont="1" applyFill="1" applyBorder="1" applyAlignment="1">
      <alignment horizontal="center" vertical="center"/>
    </xf>
    <xf numFmtId="166" fontId="5" fillId="0" borderId="1" xfId="1" applyNumberFormat="1" applyFont="1" applyFill="1" applyBorder="1" applyAlignment="1">
      <alignment horizontal="center"/>
    </xf>
    <xf numFmtId="43" fontId="5" fillId="0" borderId="1" xfId="1" applyFont="1" applyFill="1" applyBorder="1" applyAlignment="1">
      <alignment horizontal="center"/>
    </xf>
    <xf numFmtId="167" fontId="6" fillId="0" borderId="1" xfId="1" applyNumberFormat="1" applyFont="1" applyFill="1" applyBorder="1"/>
    <xf numFmtId="43" fontId="5" fillId="0" borderId="1" xfId="1" applyNumberFormat="1" applyFont="1" applyFill="1" applyBorder="1"/>
    <xf numFmtId="0" fontId="6" fillId="0" borderId="0" xfId="0" applyFont="1" applyFill="1"/>
    <xf numFmtId="166" fontId="6" fillId="0" borderId="0" xfId="0" applyNumberFormat="1" applyFont="1" applyFill="1"/>
    <xf numFmtId="0" fontId="3" fillId="0" borderId="2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/>
    <xf numFmtId="0" fontId="6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Border="1" applyAlignment="1">
      <alignment horizontal="center"/>
    </xf>
    <xf numFmtId="0" fontId="0" fillId="0" borderId="0" xfId="0" applyBorder="1" applyAlignment="1"/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zoomScale="64" zoomScaleNormal="64" workbookViewId="0">
      <selection activeCell="E26" sqref="E26"/>
    </sheetView>
  </sheetViews>
  <sheetFormatPr defaultRowHeight="15" x14ac:dyDescent="0.25"/>
  <cols>
    <col min="1" max="1" width="16.5703125" customWidth="1"/>
    <col min="2" max="2" width="18.5703125" customWidth="1"/>
    <col min="3" max="3" width="20.28515625" customWidth="1"/>
    <col min="4" max="4" width="21.7109375" customWidth="1"/>
    <col min="5" max="5" width="21.5703125" customWidth="1"/>
    <col min="6" max="6" width="20.42578125" customWidth="1"/>
    <col min="7" max="7" width="15.42578125" customWidth="1"/>
  </cols>
  <sheetData>
    <row r="2" spans="1:7" ht="18.75" x14ac:dyDescent="0.3">
      <c r="A2" s="79" t="s">
        <v>23</v>
      </c>
      <c r="B2" s="79"/>
      <c r="C2" s="79"/>
      <c r="D2" s="79"/>
      <c r="E2" s="79"/>
      <c r="F2" s="79"/>
      <c r="G2" s="79"/>
    </row>
    <row r="3" spans="1:7" ht="37.5" x14ac:dyDescent="0.3">
      <c r="A3" s="1"/>
      <c r="B3" s="2" t="s">
        <v>14</v>
      </c>
      <c r="C3" s="2" t="s">
        <v>12</v>
      </c>
      <c r="D3" s="1" t="s">
        <v>13</v>
      </c>
      <c r="E3" s="2" t="s">
        <v>15</v>
      </c>
      <c r="F3" s="2" t="s">
        <v>12</v>
      </c>
      <c r="G3" s="1" t="s">
        <v>13</v>
      </c>
    </row>
    <row r="4" spans="1:7" ht="18.75" x14ac:dyDescent="0.3">
      <c r="A4" s="1" t="s">
        <v>0</v>
      </c>
      <c r="B4" s="1">
        <v>786199</v>
      </c>
      <c r="C4" s="12">
        <v>1.5094399999999999</v>
      </c>
      <c r="D4" s="10">
        <f>B4*C4</f>
        <v>1186720.21856</v>
      </c>
      <c r="E4" s="1">
        <v>0</v>
      </c>
      <c r="F4" s="5">
        <v>0</v>
      </c>
      <c r="G4" s="1">
        <f>E4*F4</f>
        <v>0</v>
      </c>
    </row>
    <row r="5" spans="1:7" ht="18.75" x14ac:dyDescent="0.3">
      <c r="A5" s="1" t="s">
        <v>1</v>
      </c>
      <c r="B5" s="1">
        <v>850319</v>
      </c>
      <c r="C5" s="12">
        <v>1.38361</v>
      </c>
      <c r="D5" s="10">
        <f t="shared" ref="D5:D19" si="0">B5*C5</f>
        <v>1176509.8715900001</v>
      </c>
      <c r="E5" s="1">
        <v>0</v>
      </c>
      <c r="F5" s="5">
        <v>0</v>
      </c>
      <c r="G5" s="1">
        <f t="shared" ref="G5:G19" si="1">E5*F5</f>
        <v>0</v>
      </c>
    </row>
    <row r="6" spans="1:7" ht="18.75" x14ac:dyDescent="0.3">
      <c r="A6" s="1" t="s">
        <v>2</v>
      </c>
      <c r="B6" s="8">
        <v>911617</v>
      </c>
      <c r="C6" s="12">
        <v>1.4097200000000001</v>
      </c>
      <c r="D6" s="11">
        <f t="shared" si="0"/>
        <v>1285124.7172400001</v>
      </c>
      <c r="E6" s="8">
        <v>0</v>
      </c>
      <c r="F6" s="9">
        <v>0</v>
      </c>
      <c r="G6" s="8">
        <f t="shared" si="1"/>
        <v>0</v>
      </c>
    </row>
    <row r="7" spans="1:7" ht="18.75" x14ac:dyDescent="0.3">
      <c r="A7" s="3" t="s">
        <v>16</v>
      </c>
      <c r="B7" s="3">
        <f>B4+B5+B6</f>
        <v>2548135</v>
      </c>
      <c r="C7" s="6">
        <f>(C4+C5+C6)/3</f>
        <v>1.4342566666666665</v>
      </c>
      <c r="D7" s="13">
        <f>D4+D5+D6</f>
        <v>3648354.8073900002</v>
      </c>
      <c r="E7" s="3">
        <f>E4</f>
        <v>0</v>
      </c>
      <c r="F7" s="6">
        <f>(F4+F5+F6)/3</f>
        <v>0</v>
      </c>
      <c r="G7" s="3">
        <f>G4</f>
        <v>0</v>
      </c>
    </row>
    <row r="8" spans="1:7" ht="18.75" x14ac:dyDescent="0.3">
      <c r="A8" s="1" t="s">
        <v>3</v>
      </c>
      <c r="B8" s="1">
        <v>383120</v>
      </c>
      <c r="C8" s="12">
        <v>1.2977799999999999</v>
      </c>
      <c r="D8" s="10">
        <f t="shared" si="0"/>
        <v>497205.47359999997</v>
      </c>
      <c r="E8" s="1">
        <v>0</v>
      </c>
      <c r="F8" s="5">
        <v>0</v>
      </c>
      <c r="G8" s="1">
        <f t="shared" si="1"/>
        <v>0</v>
      </c>
    </row>
    <row r="9" spans="1:7" ht="18.75" x14ac:dyDescent="0.3">
      <c r="A9" s="1" t="s">
        <v>4</v>
      </c>
      <c r="B9" s="1">
        <v>359080</v>
      </c>
      <c r="C9" s="12">
        <v>1.3074699999999999</v>
      </c>
      <c r="D9" s="10">
        <f t="shared" si="0"/>
        <v>469486.32759999996</v>
      </c>
      <c r="E9" s="1">
        <v>0</v>
      </c>
      <c r="F9" s="5">
        <v>0</v>
      </c>
      <c r="G9" s="1">
        <f t="shared" si="1"/>
        <v>0</v>
      </c>
    </row>
    <row r="10" spans="1:7" ht="18.75" x14ac:dyDescent="0.3">
      <c r="A10" s="1" t="s">
        <v>5</v>
      </c>
      <c r="B10" s="1">
        <v>336303</v>
      </c>
      <c r="C10" s="12">
        <v>1.31159</v>
      </c>
      <c r="D10" s="10">
        <f t="shared" si="0"/>
        <v>441091.65177</v>
      </c>
      <c r="E10" s="1">
        <v>0</v>
      </c>
      <c r="F10" s="5">
        <v>0</v>
      </c>
      <c r="G10" s="1">
        <f t="shared" si="1"/>
        <v>0</v>
      </c>
    </row>
    <row r="11" spans="1:7" ht="18.75" x14ac:dyDescent="0.3">
      <c r="A11" s="3" t="s">
        <v>22</v>
      </c>
      <c r="B11" s="3">
        <f>SUM(B8:B10)</f>
        <v>1078503</v>
      </c>
      <c r="C11" s="6">
        <f>SUM(C8:C10)/3</f>
        <v>1.3056133333333333</v>
      </c>
      <c r="D11" s="13">
        <f>SUM(D8:D10)</f>
        <v>1407783.45297</v>
      </c>
      <c r="E11" s="3">
        <v>0</v>
      </c>
      <c r="F11" s="6">
        <f>(F8+F9+F10)/3</f>
        <v>0</v>
      </c>
      <c r="G11" s="3">
        <v>0</v>
      </c>
    </row>
    <row r="12" spans="1:7" ht="18.75" x14ac:dyDescent="0.3">
      <c r="A12" s="3" t="s">
        <v>17</v>
      </c>
      <c r="B12" s="3">
        <f>B7+B11</f>
        <v>3626638</v>
      </c>
      <c r="C12" s="6">
        <f>(C7+C11)/2</f>
        <v>1.3699349999999999</v>
      </c>
      <c r="D12" s="3">
        <f>D7+D11</f>
        <v>5056138.2603600007</v>
      </c>
      <c r="E12" s="3">
        <f>E7</f>
        <v>0</v>
      </c>
      <c r="F12" s="6">
        <f>F7</f>
        <v>0</v>
      </c>
      <c r="G12" s="3">
        <f>G7</f>
        <v>0</v>
      </c>
    </row>
    <row r="13" spans="1:7" ht="18.75" x14ac:dyDescent="0.3">
      <c r="A13" s="1" t="s">
        <v>6</v>
      </c>
      <c r="B13" s="1">
        <v>355460</v>
      </c>
      <c r="C13" s="12">
        <v>1.5471200000000001</v>
      </c>
      <c r="D13" s="10">
        <f>B13*C13</f>
        <v>549939.27520000003</v>
      </c>
      <c r="E13" s="1">
        <v>0</v>
      </c>
      <c r="F13" s="5">
        <v>0</v>
      </c>
      <c r="G13" s="1">
        <f t="shared" si="1"/>
        <v>0</v>
      </c>
    </row>
    <row r="14" spans="1:7" ht="18.75" x14ac:dyDescent="0.3">
      <c r="A14" s="1" t="s">
        <v>7</v>
      </c>
      <c r="B14" s="1">
        <v>373873</v>
      </c>
      <c r="C14" s="12">
        <v>1.61843</v>
      </c>
      <c r="D14" s="10">
        <f t="shared" si="0"/>
        <v>605087.27939000004</v>
      </c>
      <c r="E14" s="1">
        <v>0</v>
      </c>
      <c r="F14" s="5">
        <v>0</v>
      </c>
      <c r="G14" s="1">
        <f t="shared" si="1"/>
        <v>0</v>
      </c>
    </row>
    <row r="15" spans="1:7" ht="18.75" x14ac:dyDescent="0.3">
      <c r="A15" s="1" t="s">
        <v>8</v>
      </c>
      <c r="B15" s="1">
        <v>365043</v>
      </c>
      <c r="C15" s="12">
        <v>1.5924400000000001</v>
      </c>
      <c r="D15" s="10">
        <f t="shared" si="0"/>
        <v>581309.07492000004</v>
      </c>
      <c r="E15" s="1">
        <v>0</v>
      </c>
      <c r="F15" s="5">
        <v>0</v>
      </c>
      <c r="G15" s="1">
        <f t="shared" si="1"/>
        <v>0</v>
      </c>
    </row>
    <row r="16" spans="1:7" ht="18.75" x14ac:dyDescent="0.3">
      <c r="A16" s="3" t="s">
        <v>18</v>
      </c>
      <c r="B16" s="3">
        <f>B13+B14+B15</f>
        <v>1094376</v>
      </c>
      <c r="C16" s="6">
        <f>(C13+C14+C15)/3</f>
        <v>1.5859966666666667</v>
      </c>
      <c r="D16" s="3">
        <f>D13+D14+D15</f>
        <v>1736335.6295100001</v>
      </c>
      <c r="E16" s="3">
        <f>E13+E14+E15</f>
        <v>0</v>
      </c>
      <c r="F16" s="6">
        <f>(F13+F14+F15)/3</f>
        <v>0</v>
      </c>
      <c r="G16" s="3">
        <f>G13+G14+G15</f>
        <v>0</v>
      </c>
    </row>
    <row r="17" spans="1:7" ht="18.75" x14ac:dyDescent="0.3">
      <c r="A17" s="1" t="s">
        <v>9</v>
      </c>
      <c r="B17" s="1">
        <v>544892</v>
      </c>
      <c r="C17" s="12">
        <v>1.61965</v>
      </c>
      <c r="D17" s="10">
        <f t="shared" si="0"/>
        <v>882534.32779999997</v>
      </c>
      <c r="E17" s="1">
        <v>0</v>
      </c>
      <c r="F17" s="5">
        <v>0</v>
      </c>
      <c r="G17" s="1">
        <f t="shared" si="1"/>
        <v>0</v>
      </c>
    </row>
    <row r="18" spans="1:7" ht="18.75" x14ac:dyDescent="0.3">
      <c r="A18" s="1" t="s">
        <v>10</v>
      </c>
      <c r="B18" s="1">
        <v>639338</v>
      </c>
      <c r="C18" s="12">
        <v>1.5377099999999999</v>
      </c>
      <c r="D18" s="10">
        <f t="shared" si="0"/>
        <v>983116.43597999995</v>
      </c>
      <c r="E18" s="1">
        <v>0</v>
      </c>
      <c r="F18" s="5">
        <v>0</v>
      </c>
      <c r="G18" s="1">
        <f t="shared" si="1"/>
        <v>0</v>
      </c>
    </row>
    <row r="19" spans="1:7" ht="18.75" x14ac:dyDescent="0.3">
      <c r="A19" s="1" t="s">
        <v>11</v>
      </c>
      <c r="B19" s="1">
        <v>814000</v>
      </c>
      <c r="C19" s="12">
        <v>1.5074000000000001</v>
      </c>
      <c r="D19" s="10">
        <f t="shared" si="0"/>
        <v>1227023.6000000001</v>
      </c>
      <c r="E19" s="1">
        <v>27059</v>
      </c>
      <c r="F19" s="12">
        <v>1.55531</v>
      </c>
      <c r="G19" s="10">
        <f t="shared" si="1"/>
        <v>42085.133289999998</v>
      </c>
    </row>
    <row r="20" spans="1:7" ht="18.75" x14ac:dyDescent="0.3">
      <c r="A20" s="4" t="s">
        <v>19</v>
      </c>
      <c r="B20" s="3">
        <f>B17+B18+B19</f>
        <v>1998230</v>
      </c>
      <c r="C20" s="7">
        <f>(C17+C18+C19)/3</f>
        <v>1.5549199999999999</v>
      </c>
      <c r="D20" s="13">
        <f>D17+D18+D19</f>
        <v>3092674.3637800002</v>
      </c>
      <c r="E20" s="3">
        <f>E17+E18+E19</f>
        <v>27059</v>
      </c>
      <c r="F20" s="7">
        <f>(F17+F18+F19)/3</f>
        <v>0.51843666666666666</v>
      </c>
      <c r="G20" s="13">
        <f>G17+G18+G19</f>
        <v>42085.133289999998</v>
      </c>
    </row>
    <row r="21" spans="1:7" ht="18.75" x14ac:dyDescent="0.3">
      <c r="A21" s="4" t="s">
        <v>20</v>
      </c>
      <c r="B21" s="3">
        <f>B7+B11+B16+B20</f>
        <v>6719244</v>
      </c>
      <c r="C21" s="7">
        <f>(C7+C11+C16+C20)/4</f>
        <v>1.4701966666666666</v>
      </c>
      <c r="D21" s="13">
        <f>D7+D11+D16+D20</f>
        <v>9885148.2536500022</v>
      </c>
      <c r="E21" s="3">
        <f>E11+E16+E20</f>
        <v>27059</v>
      </c>
      <c r="F21" s="7">
        <f>(F7+F11+F16+F20)/4</f>
        <v>0.12960916666666666</v>
      </c>
      <c r="G21" s="13">
        <f>G7+G11+G16+G20</f>
        <v>42085.133289999998</v>
      </c>
    </row>
    <row r="23" spans="1:7" x14ac:dyDescent="0.25">
      <c r="A23" s="42"/>
      <c r="B23" s="42"/>
      <c r="C23" s="42"/>
      <c r="D23" s="42"/>
      <c r="E23" s="42"/>
      <c r="F23" s="42"/>
      <c r="G23" s="42"/>
    </row>
    <row r="24" spans="1:7" ht="15.75" x14ac:dyDescent="0.25">
      <c r="A24" s="80"/>
      <c r="B24" s="81"/>
      <c r="C24" s="81"/>
      <c r="D24" s="81"/>
      <c r="E24" s="81"/>
      <c r="F24" s="81"/>
      <c r="G24" s="81"/>
    </row>
    <row r="25" spans="1:7" x14ac:dyDescent="0.25">
      <c r="A25" s="42"/>
      <c r="B25" s="42"/>
      <c r="C25" s="42"/>
      <c r="D25" s="42"/>
      <c r="E25" s="42"/>
      <c r="F25" s="42"/>
      <c r="G25" s="42"/>
    </row>
    <row r="26" spans="1:7" x14ac:dyDescent="0.25">
      <c r="A26" s="42"/>
      <c r="B26" s="42"/>
      <c r="C26" s="42"/>
      <c r="D26" s="42"/>
      <c r="E26" s="42"/>
      <c r="F26" s="42"/>
      <c r="G26" s="42"/>
    </row>
    <row r="27" spans="1:7" x14ac:dyDescent="0.25">
      <c r="A27" s="42"/>
      <c r="B27" s="42"/>
      <c r="C27" s="42"/>
      <c r="D27" s="42"/>
      <c r="E27" s="42"/>
      <c r="F27" s="42"/>
      <c r="G27" s="42"/>
    </row>
  </sheetData>
  <mergeCells count="2">
    <mergeCell ref="A2:G2"/>
    <mergeCell ref="A24:G2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zoomScale="68" zoomScaleNormal="68" workbookViewId="0">
      <selection activeCell="A23" sqref="A23:G25"/>
    </sheetView>
  </sheetViews>
  <sheetFormatPr defaultRowHeight="15" x14ac:dyDescent="0.25"/>
  <cols>
    <col min="1" max="1" width="16.5703125" customWidth="1"/>
    <col min="2" max="2" width="18.5703125" customWidth="1"/>
    <col min="3" max="3" width="20.28515625" customWidth="1"/>
    <col min="4" max="4" width="14.85546875" customWidth="1"/>
    <col min="5" max="5" width="21.5703125" customWidth="1"/>
    <col min="6" max="6" width="20.42578125" customWidth="1"/>
    <col min="7" max="7" width="15.42578125" customWidth="1"/>
  </cols>
  <sheetData>
    <row r="2" spans="1:7" ht="18.75" x14ac:dyDescent="0.3">
      <c r="A2" s="79" t="s">
        <v>24</v>
      </c>
      <c r="B2" s="79"/>
      <c r="C2" s="79"/>
      <c r="D2" s="79"/>
      <c r="E2" s="79"/>
      <c r="F2" s="79"/>
      <c r="G2" s="79"/>
    </row>
    <row r="3" spans="1:7" ht="37.5" x14ac:dyDescent="0.3">
      <c r="A3" s="1"/>
      <c r="B3" s="2" t="s">
        <v>14</v>
      </c>
      <c r="C3" s="2" t="s">
        <v>12</v>
      </c>
      <c r="D3" s="1" t="s">
        <v>13</v>
      </c>
      <c r="E3" s="2" t="s">
        <v>15</v>
      </c>
      <c r="F3" s="2" t="s">
        <v>12</v>
      </c>
      <c r="G3" s="1" t="s">
        <v>13</v>
      </c>
    </row>
    <row r="4" spans="1:7" ht="18.75" x14ac:dyDescent="0.3">
      <c r="A4" s="1" t="s">
        <v>0</v>
      </c>
      <c r="B4" s="1">
        <v>802210</v>
      </c>
      <c r="C4" s="12">
        <v>1.4118299999999999</v>
      </c>
      <c r="D4" s="1">
        <f>B4*C4</f>
        <v>1132584.1443</v>
      </c>
      <c r="E4" s="1">
        <v>0</v>
      </c>
      <c r="F4" s="5">
        <v>0</v>
      </c>
      <c r="G4" s="1">
        <f>E4*F4</f>
        <v>0</v>
      </c>
    </row>
    <row r="5" spans="1:7" ht="18.75" x14ac:dyDescent="0.3">
      <c r="A5" s="1" t="s">
        <v>1</v>
      </c>
      <c r="B5" s="1">
        <v>658568</v>
      </c>
      <c r="C5" s="12">
        <v>1.55718</v>
      </c>
      <c r="D5" s="1">
        <f t="shared" ref="D5:D19" si="0">B5*C5</f>
        <v>1025508.91824</v>
      </c>
      <c r="E5" s="1">
        <v>0</v>
      </c>
      <c r="F5" s="5">
        <v>0</v>
      </c>
      <c r="G5" s="1">
        <f t="shared" ref="G5:G19" si="1">E5*F5</f>
        <v>0</v>
      </c>
    </row>
    <row r="6" spans="1:7" ht="18.75" x14ac:dyDescent="0.3">
      <c r="A6" s="1" t="s">
        <v>2</v>
      </c>
      <c r="B6" s="8">
        <v>640000</v>
      </c>
      <c r="C6" s="14">
        <v>1.5776699999999999</v>
      </c>
      <c r="D6" s="11">
        <f t="shared" si="0"/>
        <v>1009708.7999999999</v>
      </c>
      <c r="E6" s="8">
        <v>94236</v>
      </c>
      <c r="F6" s="14">
        <v>1.6612100000000001</v>
      </c>
      <c r="G6" s="11">
        <f t="shared" si="1"/>
        <v>156545.78556000002</v>
      </c>
    </row>
    <row r="7" spans="1:7" ht="18.75" x14ac:dyDescent="0.3">
      <c r="A7" s="3" t="s">
        <v>16</v>
      </c>
      <c r="B7" s="3">
        <f>B4+B5+B6</f>
        <v>2100778</v>
      </c>
      <c r="C7" s="6">
        <f>(C4+C5+C6)/3</f>
        <v>1.51556</v>
      </c>
      <c r="D7" s="3">
        <f>D4+D5+D6</f>
        <v>3167801.8625400001</v>
      </c>
      <c r="E7" s="3">
        <f>E4+E5+E6</f>
        <v>94236</v>
      </c>
      <c r="F7" s="6">
        <f>(F4+F5+F6)/3</f>
        <v>0.55373666666666665</v>
      </c>
      <c r="G7" s="3">
        <f>G4+G5+G6</f>
        <v>156545.78556000002</v>
      </c>
    </row>
    <row r="8" spans="1:7" ht="18.75" x14ac:dyDescent="0.3">
      <c r="A8" s="1" t="s">
        <v>3</v>
      </c>
      <c r="B8" s="1">
        <v>428700</v>
      </c>
      <c r="C8" s="12">
        <v>1.5051300000000001</v>
      </c>
      <c r="D8" s="10">
        <f t="shared" si="0"/>
        <v>645249.23100000003</v>
      </c>
      <c r="E8" s="1">
        <v>0</v>
      </c>
      <c r="F8" s="5">
        <v>0</v>
      </c>
      <c r="G8" s="1">
        <f t="shared" si="1"/>
        <v>0</v>
      </c>
    </row>
    <row r="9" spans="1:7" ht="18.75" x14ac:dyDescent="0.3">
      <c r="A9" s="1" t="s">
        <v>4</v>
      </c>
      <c r="B9" s="1">
        <v>386443</v>
      </c>
      <c r="C9" s="12">
        <v>1.5330999999999999</v>
      </c>
      <c r="D9" s="10">
        <f t="shared" si="0"/>
        <v>592455.76329999999</v>
      </c>
      <c r="E9" s="1">
        <v>0</v>
      </c>
      <c r="F9" s="5">
        <v>0</v>
      </c>
      <c r="G9" s="1">
        <f t="shared" si="1"/>
        <v>0</v>
      </c>
    </row>
    <row r="10" spans="1:7" ht="18.75" x14ac:dyDescent="0.3">
      <c r="A10" s="1" t="s">
        <v>5</v>
      </c>
      <c r="B10" s="1">
        <v>349410</v>
      </c>
      <c r="C10" s="12">
        <v>1.58893</v>
      </c>
      <c r="D10" s="10">
        <f t="shared" si="0"/>
        <v>555188.03130000003</v>
      </c>
      <c r="E10" s="1">
        <v>0</v>
      </c>
      <c r="F10" s="5"/>
      <c r="G10" s="1">
        <f t="shared" si="1"/>
        <v>0</v>
      </c>
    </row>
    <row r="11" spans="1:7" ht="18.75" x14ac:dyDescent="0.3">
      <c r="A11" s="3" t="s">
        <v>22</v>
      </c>
      <c r="B11" s="3">
        <f>SUM(B8:B10)</f>
        <v>1164553</v>
      </c>
      <c r="C11" s="6">
        <f>(C8+C9+C10)/3</f>
        <v>1.5423866666666666</v>
      </c>
      <c r="D11" s="3">
        <f>SUM(D8:D10)</f>
        <v>1792893.0255999998</v>
      </c>
      <c r="E11" s="3">
        <v>0</v>
      </c>
      <c r="F11" s="6">
        <v>0</v>
      </c>
      <c r="G11" s="3">
        <v>0</v>
      </c>
    </row>
    <row r="12" spans="1:7" ht="18.75" x14ac:dyDescent="0.3">
      <c r="A12" s="3" t="s">
        <v>17</v>
      </c>
      <c r="B12" s="3">
        <f>B7+B11</f>
        <v>3265331</v>
      </c>
      <c r="C12" s="6">
        <f>(C7+C11)/2</f>
        <v>1.5289733333333333</v>
      </c>
      <c r="D12" s="3">
        <f>D7+D11</f>
        <v>4960694.8881400004</v>
      </c>
      <c r="E12" s="3">
        <f>E7</f>
        <v>94236</v>
      </c>
      <c r="F12" s="6">
        <f>F7</f>
        <v>0.55373666666666665</v>
      </c>
      <c r="G12" s="3">
        <f>G7</f>
        <v>156545.78556000002</v>
      </c>
    </row>
    <row r="13" spans="1:7" ht="18.75" x14ac:dyDescent="0.3">
      <c r="A13" s="1" t="s">
        <v>6</v>
      </c>
      <c r="B13" s="1">
        <v>370000</v>
      </c>
      <c r="C13" s="12">
        <v>2.1014300000000001</v>
      </c>
      <c r="D13" s="10">
        <f>B13*C13</f>
        <v>777529.10000000009</v>
      </c>
      <c r="E13" s="1">
        <v>150543</v>
      </c>
      <c r="F13" s="12">
        <v>2.0418500000000002</v>
      </c>
      <c r="G13" s="10">
        <f t="shared" si="1"/>
        <v>307386.22455000004</v>
      </c>
    </row>
    <row r="14" spans="1:7" ht="18.75" x14ac:dyDescent="0.3">
      <c r="A14" s="1" t="s">
        <v>7</v>
      </c>
      <c r="B14" s="1">
        <v>390000</v>
      </c>
      <c r="C14" s="12">
        <v>2.14839</v>
      </c>
      <c r="D14" s="10">
        <f t="shared" si="0"/>
        <v>837872.1</v>
      </c>
      <c r="E14" s="1">
        <v>0</v>
      </c>
      <c r="F14" s="5">
        <v>0</v>
      </c>
      <c r="G14" s="1">
        <f t="shared" si="1"/>
        <v>0</v>
      </c>
    </row>
    <row r="15" spans="1:7" ht="18.75" x14ac:dyDescent="0.3">
      <c r="A15" s="1" t="s">
        <v>8</v>
      </c>
      <c r="B15" s="1">
        <v>450000</v>
      </c>
      <c r="C15" s="12">
        <v>2.1423000000000001</v>
      </c>
      <c r="D15" s="10">
        <f t="shared" si="0"/>
        <v>964035</v>
      </c>
      <c r="E15" s="1">
        <v>84948</v>
      </c>
      <c r="F15" s="12">
        <v>2.0873900000000001</v>
      </c>
      <c r="G15" s="10">
        <f t="shared" si="1"/>
        <v>177319.60571999999</v>
      </c>
    </row>
    <row r="16" spans="1:7" ht="18.75" x14ac:dyDescent="0.3">
      <c r="A16" s="3" t="s">
        <v>18</v>
      </c>
      <c r="B16" s="3">
        <f>B13+B14+B15</f>
        <v>1210000</v>
      </c>
      <c r="C16" s="6">
        <f>(C13+C14+C15)/3</f>
        <v>2.1307066666666667</v>
      </c>
      <c r="D16" s="3">
        <f>D13+D14+D15</f>
        <v>2579436.2000000002</v>
      </c>
      <c r="E16" s="3">
        <f>E13+E14+E15</f>
        <v>235491</v>
      </c>
      <c r="F16" s="6">
        <f>(F13+F14+F15)/3</f>
        <v>1.3764133333333335</v>
      </c>
      <c r="G16" s="13">
        <f>G13+G14+G15</f>
        <v>484705.83027000003</v>
      </c>
    </row>
    <row r="17" spans="1:7" ht="18.75" x14ac:dyDescent="0.3">
      <c r="A17" s="1" t="s">
        <v>9</v>
      </c>
      <c r="B17" s="1">
        <v>571626</v>
      </c>
      <c r="C17" s="12">
        <v>2.0740799999999999</v>
      </c>
      <c r="D17" s="1">
        <f t="shared" si="0"/>
        <v>1185598.0540799999</v>
      </c>
      <c r="E17" s="1">
        <v>0</v>
      </c>
      <c r="F17" s="5">
        <v>0</v>
      </c>
      <c r="G17" s="1">
        <f t="shared" si="1"/>
        <v>0</v>
      </c>
    </row>
    <row r="18" spans="1:7" ht="18.75" x14ac:dyDescent="0.3">
      <c r="A18" s="1" t="s">
        <v>10</v>
      </c>
      <c r="B18" s="1">
        <v>523648</v>
      </c>
      <c r="C18" s="12">
        <v>2.0310700000000002</v>
      </c>
      <c r="D18" s="1">
        <f t="shared" si="0"/>
        <v>1063565.74336</v>
      </c>
      <c r="E18" s="1">
        <v>0</v>
      </c>
      <c r="F18" s="5">
        <v>0</v>
      </c>
      <c r="G18" s="1">
        <f t="shared" si="1"/>
        <v>0</v>
      </c>
    </row>
    <row r="19" spans="1:7" ht="18.75" x14ac:dyDescent="0.3">
      <c r="A19" s="1" t="s">
        <v>11</v>
      </c>
      <c r="B19" s="1">
        <v>810000</v>
      </c>
      <c r="C19" s="12">
        <v>2.03796</v>
      </c>
      <c r="D19" s="10">
        <f t="shared" si="0"/>
        <v>1650747.6</v>
      </c>
      <c r="E19" s="1">
        <v>135369</v>
      </c>
      <c r="F19" s="12">
        <v>1.9711000000000001</v>
      </c>
      <c r="G19" s="10">
        <f t="shared" si="1"/>
        <v>266825.83590000001</v>
      </c>
    </row>
    <row r="20" spans="1:7" ht="18.75" x14ac:dyDescent="0.3">
      <c r="A20" s="4" t="s">
        <v>19</v>
      </c>
      <c r="B20" s="3">
        <f>B17+B18+B19</f>
        <v>1905274</v>
      </c>
      <c r="C20" s="6">
        <f>(C17+C18+C19)/3</f>
        <v>2.0477033333333332</v>
      </c>
      <c r="D20" s="3">
        <f>D17+D18+D19</f>
        <v>3899911.39744</v>
      </c>
      <c r="E20" s="3">
        <f>E17+E18+E19</f>
        <v>135369</v>
      </c>
      <c r="F20" s="6">
        <f>(F17+F18+F19)/3</f>
        <v>0.65703333333333336</v>
      </c>
      <c r="G20" s="13">
        <f>G17+G18+G19</f>
        <v>266825.83590000001</v>
      </c>
    </row>
    <row r="21" spans="1:7" ht="18.75" x14ac:dyDescent="0.3">
      <c r="A21" s="4" t="s">
        <v>20</v>
      </c>
      <c r="B21" s="3">
        <f>B7+B11+B16+B20</f>
        <v>6380605</v>
      </c>
      <c r="C21" s="6">
        <f>(C7+C11+C16+C20)/4</f>
        <v>1.8090891666666664</v>
      </c>
      <c r="D21" s="3">
        <f>D7+D11+D16+D20</f>
        <v>11440042.485580001</v>
      </c>
      <c r="E21" s="3">
        <f>E7+E11+E16+E20</f>
        <v>465096</v>
      </c>
      <c r="F21" s="6">
        <f>(F7+F11+F16+F20)/4</f>
        <v>0.64679583333333346</v>
      </c>
      <c r="G21" s="13">
        <f>G7+G11+G16+G20</f>
        <v>908077.45173000009</v>
      </c>
    </row>
    <row r="23" spans="1:7" ht="15.75" x14ac:dyDescent="0.25">
      <c r="A23" s="82"/>
      <c r="B23" s="83"/>
      <c r="C23" s="83"/>
      <c r="D23" s="83"/>
      <c r="E23" s="83"/>
      <c r="F23" s="83"/>
      <c r="G23" s="83"/>
    </row>
  </sheetData>
  <mergeCells count="2">
    <mergeCell ref="A2:G2"/>
    <mergeCell ref="A23:G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zoomScale="71" zoomScaleNormal="71" workbookViewId="0">
      <selection activeCell="A23" sqref="A23:G23"/>
    </sheetView>
  </sheetViews>
  <sheetFormatPr defaultRowHeight="15" x14ac:dyDescent="0.25"/>
  <cols>
    <col min="1" max="1" width="16.5703125" customWidth="1"/>
    <col min="2" max="2" width="18.5703125" customWidth="1"/>
    <col min="3" max="3" width="20.28515625" customWidth="1"/>
    <col min="4" max="4" width="14.85546875" customWidth="1"/>
    <col min="5" max="5" width="21.5703125" customWidth="1"/>
    <col min="6" max="6" width="20.42578125" customWidth="1"/>
    <col min="7" max="7" width="15.42578125" customWidth="1"/>
  </cols>
  <sheetData>
    <row r="2" spans="1:7" ht="18.75" x14ac:dyDescent="0.3">
      <c r="A2" s="79" t="s">
        <v>21</v>
      </c>
      <c r="B2" s="79"/>
      <c r="C2" s="79"/>
      <c r="D2" s="79"/>
      <c r="E2" s="79"/>
      <c r="F2" s="79"/>
      <c r="G2" s="79"/>
    </row>
    <row r="3" spans="1:7" ht="37.5" x14ac:dyDescent="0.3">
      <c r="A3" s="1"/>
      <c r="B3" s="2" t="s">
        <v>14</v>
      </c>
      <c r="C3" s="2" t="s">
        <v>12</v>
      </c>
      <c r="D3" s="1" t="s">
        <v>13</v>
      </c>
      <c r="E3" s="2" t="s">
        <v>15</v>
      </c>
      <c r="F3" s="2" t="s">
        <v>12</v>
      </c>
      <c r="G3" s="1" t="s">
        <v>13</v>
      </c>
    </row>
    <row r="4" spans="1:7" ht="18.75" x14ac:dyDescent="0.3">
      <c r="A4" s="1" t="s">
        <v>0</v>
      </c>
      <c r="B4" s="1">
        <v>820800</v>
      </c>
      <c r="C4" s="1">
        <v>1.9399</v>
      </c>
      <c r="D4" s="1">
        <f>B4*C4</f>
        <v>1592269.92</v>
      </c>
      <c r="E4" s="1">
        <v>240182</v>
      </c>
      <c r="F4" s="5">
        <v>1.8617699999999999</v>
      </c>
      <c r="G4" s="1">
        <f>E4*F4</f>
        <v>447163.64214000001</v>
      </c>
    </row>
    <row r="5" spans="1:7" ht="18.75" x14ac:dyDescent="0.3">
      <c r="A5" s="1" t="s">
        <v>1</v>
      </c>
      <c r="B5" s="1">
        <v>584796</v>
      </c>
      <c r="C5" s="1">
        <v>1.7960499999999999</v>
      </c>
      <c r="D5" s="1">
        <f t="shared" ref="D5:D19" si="0">B5*C5</f>
        <v>1050322.8558</v>
      </c>
      <c r="E5" s="1">
        <v>0</v>
      </c>
      <c r="F5" s="5">
        <v>0</v>
      </c>
      <c r="G5" s="1">
        <f t="shared" ref="G5:G19" si="1">E5*F5</f>
        <v>0</v>
      </c>
    </row>
    <row r="6" spans="1:7" ht="18.75" x14ac:dyDescent="0.3">
      <c r="A6" s="1" t="s">
        <v>2</v>
      </c>
      <c r="B6" s="8">
        <v>564876</v>
      </c>
      <c r="C6" s="8">
        <v>1.9191100000000001</v>
      </c>
      <c r="D6" s="8">
        <f t="shared" si="0"/>
        <v>1084059.1803600001</v>
      </c>
      <c r="E6" s="8">
        <v>0</v>
      </c>
      <c r="F6" s="9">
        <v>0</v>
      </c>
      <c r="G6" s="8">
        <f t="shared" si="1"/>
        <v>0</v>
      </c>
    </row>
    <row r="7" spans="1:7" ht="18.75" x14ac:dyDescent="0.3">
      <c r="A7" s="3" t="s">
        <v>16</v>
      </c>
      <c r="B7" s="3">
        <f>B4+B5+B6</f>
        <v>1970472</v>
      </c>
      <c r="C7" s="7">
        <f>(C4+C5+C6)/3</f>
        <v>1.8850199999999999</v>
      </c>
      <c r="D7" s="3">
        <f>D4+D5+D6</f>
        <v>3726651.9561600001</v>
      </c>
      <c r="E7" s="3">
        <f>E4</f>
        <v>240182</v>
      </c>
      <c r="F7" s="6">
        <f>F4</f>
        <v>1.8617699999999999</v>
      </c>
      <c r="G7" s="3">
        <f>G4</f>
        <v>447163.64214000001</v>
      </c>
    </row>
    <row r="8" spans="1:7" ht="18.75" x14ac:dyDescent="0.3">
      <c r="A8" s="1" t="s">
        <v>3</v>
      </c>
      <c r="B8" s="1">
        <v>423554</v>
      </c>
      <c r="C8" s="1">
        <v>1.9394899999999999</v>
      </c>
      <c r="D8" s="1">
        <f t="shared" si="0"/>
        <v>821478.74745999998</v>
      </c>
      <c r="E8" s="1">
        <v>0</v>
      </c>
      <c r="F8" s="5">
        <v>0</v>
      </c>
      <c r="G8" s="1">
        <f t="shared" si="1"/>
        <v>0</v>
      </c>
    </row>
    <row r="9" spans="1:7" ht="18.75" x14ac:dyDescent="0.3">
      <c r="A9" s="1" t="s">
        <v>4</v>
      </c>
      <c r="B9" s="1">
        <v>383900</v>
      </c>
      <c r="C9" s="1">
        <v>1.94828</v>
      </c>
      <c r="D9" s="1">
        <f t="shared" si="0"/>
        <v>747944.69200000004</v>
      </c>
      <c r="E9" s="1">
        <v>0</v>
      </c>
      <c r="F9" s="5">
        <v>0</v>
      </c>
      <c r="G9" s="1">
        <f t="shared" si="1"/>
        <v>0</v>
      </c>
    </row>
    <row r="10" spans="1:7" ht="18.75" x14ac:dyDescent="0.3">
      <c r="A10" s="1" t="s">
        <v>5</v>
      </c>
      <c r="B10" s="1">
        <v>352682</v>
      </c>
      <c r="C10" s="1">
        <v>1.9915</v>
      </c>
      <c r="D10" s="1">
        <f t="shared" si="0"/>
        <v>702366.20299999998</v>
      </c>
      <c r="E10" s="1">
        <v>0</v>
      </c>
      <c r="F10" s="5"/>
      <c r="G10" s="1">
        <f t="shared" si="1"/>
        <v>0</v>
      </c>
    </row>
    <row r="11" spans="1:7" ht="18.75" x14ac:dyDescent="0.3">
      <c r="A11" s="3" t="s">
        <v>22</v>
      </c>
      <c r="B11" s="3">
        <f>SUM(B8:B10)</f>
        <v>1160136</v>
      </c>
      <c r="C11" s="6">
        <f>(C8+C9+C10)/3</f>
        <v>1.9597566666666666</v>
      </c>
      <c r="D11" s="3">
        <f>SUM(D8:D10)</f>
        <v>2271789.6424599998</v>
      </c>
      <c r="E11" s="3">
        <v>0</v>
      </c>
      <c r="F11" s="6">
        <v>0</v>
      </c>
      <c r="G11" s="3">
        <v>0</v>
      </c>
    </row>
    <row r="12" spans="1:7" ht="18.75" x14ac:dyDescent="0.3">
      <c r="A12" s="3" t="s">
        <v>17</v>
      </c>
      <c r="B12" s="3">
        <f>B7+B11</f>
        <v>3130608</v>
      </c>
      <c r="C12" s="6">
        <f>(C7+C11)/2</f>
        <v>1.9223883333333331</v>
      </c>
      <c r="D12" s="3">
        <f>D7+D11</f>
        <v>5998441.5986199994</v>
      </c>
      <c r="E12" s="3">
        <f>E7</f>
        <v>240182</v>
      </c>
      <c r="F12" s="6">
        <f>F7</f>
        <v>1.8617699999999999</v>
      </c>
      <c r="G12" s="3">
        <f>G7</f>
        <v>447163.64214000001</v>
      </c>
    </row>
    <row r="13" spans="1:7" ht="18.75" x14ac:dyDescent="0.3">
      <c r="A13" s="1" t="s">
        <v>6</v>
      </c>
      <c r="B13" s="1">
        <v>374900</v>
      </c>
      <c r="C13" s="1">
        <v>1.9626999999999999</v>
      </c>
      <c r="D13" s="1">
        <f>B13*C13</f>
        <v>735816.23</v>
      </c>
      <c r="E13" s="1">
        <v>126367</v>
      </c>
      <c r="F13" s="5">
        <v>1.91042</v>
      </c>
      <c r="G13" s="1">
        <f t="shared" si="1"/>
        <v>241414.04414000001</v>
      </c>
    </row>
    <row r="14" spans="1:7" ht="18.75" x14ac:dyDescent="0.3">
      <c r="A14" s="1" t="s">
        <v>7</v>
      </c>
      <c r="B14" s="1">
        <v>395200</v>
      </c>
      <c r="C14" s="5">
        <v>1.96617</v>
      </c>
      <c r="D14" s="1">
        <f t="shared" si="0"/>
        <v>777030.38399999996</v>
      </c>
      <c r="E14" s="1">
        <v>120803</v>
      </c>
      <c r="F14" s="5">
        <v>1.91428</v>
      </c>
      <c r="G14" s="1">
        <f t="shared" si="1"/>
        <v>231250.76684</v>
      </c>
    </row>
    <row r="15" spans="1:7" ht="18.75" x14ac:dyDescent="0.3">
      <c r="A15" s="1" t="s">
        <v>8</v>
      </c>
      <c r="B15" s="1">
        <v>456000</v>
      </c>
      <c r="C15" s="1">
        <v>1.9764999999999999</v>
      </c>
      <c r="D15" s="1">
        <f t="shared" si="0"/>
        <v>901284</v>
      </c>
      <c r="E15" s="1">
        <v>12721</v>
      </c>
      <c r="F15" s="5">
        <v>1.92577</v>
      </c>
      <c r="G15" s="1">
        <f t="shared" si="1"/>
        <v>24497.720170000001</v>
      </c>
    </row>
    <row r="16" spans="1:7" ht="18.75" x14ac:dyDescent="0.3">
      <c r="A16" s="3" t="s">
        <v>18</v>
      </c>
      <c r="B16" s="3">
        <f>B13+B14+B15</f>
        <v>1226100</v>
      </c>
      <c r="C16" s="6">
        <f>(C13+C14+C15)/3</f>
        <v>1.9684566666666665</v>
      </c>
      <c r="D16" s="3">
        <f>D13+D14+D15</f>
        <v>2414130.6140000001</v>
      </c>
      <c r="E16" s="3">
        <f>E13+E14+E15</f>
        <v>259891</v>
      </c>
      <c r="F16" s="6">
        <f>(F13+F14+F15)/3</f>
        <v>1.9168233333333333</v>
      </c>
      <c r="G16" s="3">
        <f>G13+G14+G15</f>
        <v>497162.53115</v>
      </c>
    </row>
    <row r="17" spans="1:7" ht="18.75" x14ac:dyDescent="0.3">
      <c r="A17" s="1" t="s">
        <v>9</v>
      </c>
      <c r="B17" s="1">
        <v>641400</v>
      </c>
      <c r="C17" s="1">
        <v>1.9732400000000001</v>
      </c>
      <c r="D17" s="1">
        <f t="shared" si="0"/>
        <v>1265636.1360000002</v>
      </c>
      <c r="E17" s="1">
        <v>111373</v>
      </c>
      <c r="F17" s="5">
        <v>1.92221</v>
      </c>
      <c r="G17" s="1">
        <f t="shared" si="1"/>
        <v>214082.29433</v>
      </c>
    </row>
    <row r="18" spans="1:7" ht="18.75" x14ac:dyDescent="0.3">
      <c r="A18" s="1" t="s">
        <v>10</v>
      </c>
      <c r="B18" s="1">
        <v>732600</v>
      </c>
      <c r="C18" s="1">
        <v>1.89313</v>
      </c>
      <c r="D18" s="1">
        <f t="shared" si="0"/>
        <v>1386907.0379999999</v>
      </c>
      <c r="E18" s="1">
        <v>120543</v>
      </c>
      <c r="F18" s="5">
        <v>1.8329</v>
      </c>
      <c r="G18" s="1">
        <f t="shared" si="1"/>
        <v>220943.2647</v>
      </c>
    </row>
    <row r="19" spans="1:7" ht="18.75" x14ac:dyDescent="0.3">
      <c r="A19" s="1" t="s">
        <v>11</v>
      </c>
      <c r="B19" s="1">
        <v>844100</v>
      </c>
      <c r="C19" s="1">
        <v>1.79715</v>
      </c>
      <c r="D19" s="1">
        <f t="shared" si="0"/>
        <v>1516974.3149999999</v>
      </c>
      <c r="E19" s="1">
        <v>225643</v>
      </c>
      <c r="F19" s="5">
        <v>1.7259199999999999</v>
      </c>
      <c r="G19" s="1">
        <f t="shared" si="1"/>
        <v>389441.76655999996</v>
      </c>
    </row>
    <row r="20" spans="1:7" ht="18.75" x14ac:dyDescent="0.3">
      <c r="A20" s="4" t="s">
        <v>19</v>
      </c>
      <c r="B20" s="3">
        <f>B17+B18+B19</f>
        <v>2218100</v>
      </c>
      <c r="C20" s="3">
        <f>(C17+C18+C19)/3</f>
        <v>1.88784</v>
      </c>
      <c r="D20" s="3">
        <f>D17+D18+D19</f>
        <v>4169517.4890000001</v>
      </c>
      <c r="E20" s="3">
        <f>E17+E18+E19</f>
        <v>457559</v>
      </c>
      <c r="F20" s="6">
        <f>(F17+F18+F19)/3</f>
        <v>1.8270100000000002</v>
      </c>
      <c r="G20" s="3">
        <f>G17+G18+G19</f>
        <v>824467.32559000002</v>
      </c>
    </row>
    <row r="21" spans="1:7" ht="18.75" x14ac:dyDescent="0.3">
      <c r="A21" s="4" t="s">
        <v>20</v>
      </c>
      <c r="B21" s="3">
        <f>B7+B11+B16+B20</f>
        <v>6574808</v>
      </c>
      <c r="C21" s="7">
        <f>(C7+C11+C16+C20)/4</f>
        <v>1.9252683333333331</v>
      </c>
      <c r="D21" s="3">
        <f>D7+D11+D16+D20</f>
        <v>12582089.701619999</v>
      </c>
      <c r="E21" s="3">
        <f>E11+E16+E20</f>
        <v>717450</v>
      </c>
      <c r="F21" s="6">
        <f>(F7+F11+F16+F20)/3</f>
        <v>1.8685344444444445</v>
      </c>
      <c r="G21" s="3">
        <f>G7+G11+G16+G20</f>
        <v>1768793.4988800001</v>
      </c>
    </row>
    <row r="23" spans="1:7" ht="15.75" x14ac:dyDescent="0.25">
      <c r="A23" s="82"/>
      <c r="B23" s="83"/>
      <c r="C23" s="83"/>
      <c r="D23" s="83"/>
      <c r="E23" s="83"/>
      <c r="F23" s="83"/>
      <c r="G23" s="83"/>
    </row>
  </sheetData>
  <mergeCells count="2">
    <mergeCell ref="A2:G2"/>
    <mergeCell ref="A23:G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0"/>
  <sheetViews>
    <sheetView workbookViewId="0">
      <selection activeCell="H22" sqref="H22"/>
    </sheetView>
  </sheetViews>
  <sheetFormatPr defaultRowHeight="12" x14ac:dyDescent="0.2"/>
  <cols>
    <col min="1" max="1" width="7.42578125" style="19" customWidth="1"/>
    <col min="2" max="2" width="10" style="19" customWidth="1"/>
    <col min="3" max="3" width="9.140625" style="19" customWidth="1"/>
    <col min="4" max="4" width="8.42578125" style="19" customWidth="1"/>
    <col min="5" max="5" width="10.85546875" style="19" customWidth="1"/>
    <col min="6" max="6" width="9.5703125" style="19" customWidth="1"/>
    <col min="7" max="7" width="11.42578125" style="19" customWidth="1"/>
    <col min="8" max="9" width="10.5703125" style="19" customWidth="1"/>
    <col min="10" max="10" width="11.42578125" style="19" customWidth="1"/>
    <col min="11" max="11" width="11.5703125" style="19" customWidth="1"/>
    <col min="12" max="12" width="11.140625" style="19" customWidth="1"/>
    <col min="13" max="13" width="11.85546875" style="19" customWidth="1"/>
    <col min="14" max="14" width="12" style="19" customWidth="1"/>
    <col min="15" max="15" width="13.140625" style="19" bestFit="1" customWidth="1"/>
    <col min="16" max="16384" width="9.140625" style="19"/>
  </cols>
  <sheetData>
    <row r="2" spans="2:14" ht="15" x14ac:dyDescent="0.25">
      <c r="B2" s="84" t="s">
        <v>39</v>
      </c>
      <c r="C2" s="84"/>
      <c r="D2" s="84"/>
      <c r="E2" s="84"/>
      <c r="F2" s="84"/>
      <c r="G2" s="84"/>
      <c r="H2" s="84"/>
      <c r="I2" s="84"/>
      <c r="J2" s="84"/>
      <c r="K2" s="84"/>
      <c r="L2" s="85"/>
      <c r="M2" s="85"/>
      <c r="N2" s="85"/>
    </row>
    <row r="3" spans="2:14" ht="80.25" customHeight="1" x14ac:dyDescent="0.2">
      <c r="B3" s="15"/>
      <c r="C3" s="16" t="s">
        <v>36</v>
      </c>
      <c r="D3" s="16" t="s">
        <v>28</v>
      </c>
      <c r="E3" s="16" t="s">
        <v>30</v>
      </c>
      <c r="F3" s="16" t="s">
        <v>37</v>
      </c>
      <c r="G3" s="16" t="s">
        <v>25</v>
      </c>
      <c r="H3" s="16" t="s">
        <v>31</v>
      </c>
      <c r="I3" s="16" t="s">
        <v>32</v>
      </c>
      <c r="J3" s="16" t="s">
        <v>26</v>
      </c>
      <c r="K3" s="16" t="s">
        <v>33</v>
      </c>
      <c r="L3" s="16" t="s">
        <v>34</v>
      </c>
      <c r="M3" s="16" t="s">
        <v>29</v>
      </c>
      <c r="N3" s="16" t="s">
        <v>35</v>
      </c>
    </row>
    <row r="4" spans="2:14" x14ac:dyDescent="0.2">
      <c r="B4" s="15" t="s">
        <v>0</v>
      </c>
      <c r="C4" s="23">
        <v>896.9</v>
      </c>
      <c r="D4" s="46">
        <v>2.4467384499999998</v>
      </c>
      <c r="E4" s="23">
        <f>C4*D4</f>
        <v>2194.4797158049996</v>
      </c>
      <c r="F4" s="23">
        <v>896.9</v>
      </c>
      <c r="G4" s="48">
        <v>2.6499799999999998</v>
      </c>
      <c r="H4" s="43">
        <f>F4*G4</f>
        <v>2376.7670619999999</v>
      </c>
      <c r="I4" s="23">
        <v>305.01299999999998</v>
      </c>
      <c r="J4" s="46">
        <v>2.64568</v>
      </c>
      <c r="K4" s="23">
        <f>I4*J4</f>
        <v>806.96679383999992</v>
      </c>
      <c r="L4" s="23">
        <f>F4+I4</f>
        <v>1201.913</v>
      </c>
      <c r="M4" s="46">
        <f>N4/L4</f>
        <v>2.6488887763423805</v>
      </c>
      <c r="N4" s="23">
        <f>H4+K4</f>
        <v>3183.7338558399997</v>
      </c>
    </row>
    <row r="5" spans="2:14" x14ac:dyDescent="0.2">
      <c r="B5" s="15" t="s">
        <v>1</v>
      </c>
      <c r="C5" s="23">
        <v>719.6</v>
      </c>
      <c r="D5" s="46">
        <v>2.4467384499999998</v>
      </c>
      <c r="E5" s="23">
        <f>C5*D5</f>
        <v>1760.6729886199998</v>
      </c>
      <c r="F5" s="23">
        <v>719.6</v>
      </c>
      <c r="G5" s="48">
        <v>2.7799</v>
      </c>
      <c r="H5" s="43">
        <f>F5*G5</f>
        <v>2000.4160400000001</v>
      </c>
      <c r="I5" s="23">
        <v>353.85599999999999</v>
      </c>
      <c r="J5" s="46">
        <v>2.79175</v>
      </c>
      <c r="K5" s="23">
        <f>I5*J5</f>
        <v>987.87748799999997</v>
      </c>
      <c r="L5" s="23">
        <f t="shared" ref="L5:L6" si="0">F5+I5</f>
        <v>1073.4560000000001</v>
      </c>
      <c r="M5" s="46">
        <f t="shared" ref="M5:M16" si="1">N5/L5</f>
        <v>2.7838062556825802</v>
      </c>
      <c r="N5" s="23">
        <f>H5+K5</f>
        <v>2988.2935280000002</v>
      </c>
    </row>
    <row r="6" spans="2:14" x14ac:dyDescent="0.2">
      <c r="B6" s="15" t="s">
        <v>2</v>
      </c>
      <c r="C6" s="23">
        <v>708.8</v>
      </c>
      <c r="D6" s="46">
        <v>2.4467384499999998</v>
      </c>
      <c r="E6" s="23">
        <f t="shared" ref="E6:E10" si="2">C6*D6</f>
        <v>1734.2482133599997</v>
      </c>
      <c r="F6" s="23">
        <v>708.8</v>
      </c>
      <c r="G6" s="48">
        <v>2.5394899999999998</v>
      </c>
      <c r="H6" s="43">
        <f>F6*G6</f>
        <v>1799.9905119999999</v>
      </c>
      <c r="I6" s="23">
        <v>631.94000000000005</v>
      </c>
      <c r="J6" s="46">
        <v>2.52149</v>
      </c>
      <c r="K6" s="23">
        <f>I6*J6</f>
        <v>1593.4303906000002</v>
      </c>
      <c r="L6" s="23">
        <f t="shared" si="0"/>
        <v>1340.74</v>
      </c>
      <c r="M6" s="46">
        <f t="shared" si="1"/>
        <v>2.531005938959082</v>
      </c>
      <c r="N6" s="23">
        <f t="shared" ref="N6" si="3">H6+K6</f>
        <v>3393.4209025999999</v>
      </c>
    </row>
    <row r="7" spans="2:14" x14ac:dyDescent="0.2">
      <c r="B7" s="17" t="s">
        <v>16</v>
      </c>
      <c r="C7" s="24">
        <f>C4+C5+C6</f>
        <v>2325.3000000000002</v>
      </c>
      <c r="D7" s="47">
        <f>E7/C7</f>
        <v>2.4467384499999993</v>
      </c>
      <c r="E7" s="24">
        <f>SUM(E4:E6)</f>
        <v>5689.4009177849994</v>
      </c>
      <c r="F7" s="24">
        <f>SUM(F4:F6)</f>
        <v>2325.3000000000002</v>
      </c>
      <c r="G7" s="47">
        <f>H7/F7</f>
        <v>2.6565060912570417</v>
      </c>
      <c r="H7" s="44">
        <f>SUM(H4:H6)</f>
        <v>6177.1736139999994</v>
      </c>
      <c r="I7" s="24">
        <f>SUM(I4+I5+I6)</f>
        <v>1290.809</v>
      </c>
      <c r="J7" s="47">
        <f>K7/I7</f>
        <v>1.3904801421744037</v>
      </c>
      <c r="K7" s="24">
        <f>K4+K5</f>
        <v>1794.8442818399999</v>
      </c>
      <c r="L7" s="24">
        <f>SUM(L4:L6)</f>
        <v>3616.1090000000004</v>
      </c>
      <c r="M7" s="47">
        <f t="shared" si="1"/>
        <v>2.6452322887501452</v>
      </c>
      <c r="N7" s="24">
        <f>SUM(N4:N6)</f>
        <v>9565.4482864399997</v>
      </c>
    </row>
    <row r="8" spans="2:14" x14ac:dyDescent="0.2">
      <c r="B8" s="15" t="s">
        <v>3</v>
      </c>
      <c r="C8" s="23">
        <v>385</v>
      </c>
      <c r="D8" s="46">
        <v>2.4467384499999998</v>
      </c>
      <c r="E8" s="23">
        <f t="shared" si="2"/>
        <v>941.99430324999992</v>
      </c>
      <c r="F8" s="23">
        <v>385</v>
      </c>
      <c r="G8" s="46">
        <v>2.96685</v>
      </c>
      <c r="H8" s="43">
        <f>F8*G8</f>
        <v>1142.2372499999999</v>
      </c>
      <c r="I8" s="23">
        <v>280.48599999999999</v>
      </c>
      <c r="J8" s="46">
        <v>3.0018799999999999</v>
      </c>
      <c r="K8" s="23">
        <f>I8*J8</f>
        <v>841.98531367999999</v>
      </c>
      <c r="L8" s="23">
        <f>F8+I8</f>
        <v>665.48599999999999</v>
      </c>
      <c r="M8" s="46">
        <f>N8/L8</f>
        <v>2.9816142844177036</v>
      </c>
      <c r="N8" s="23">
        <f>H8+K8</f>
        <v>1984.2225636799999</v>
      </c>
    </row>
    <row r="9" spans="2:14" x14ac:dyDescent="0.2">
      <c r="B9" s="15" t="s">
        <v>4</v>
      </c>
      <c r="C9" s="23">
        <v>390.5</v>
      </c>
      <c r="D9" s="46">
        <v>2.4467384499999998</v>
      </c>
      <c r="E9" s="23">
        <f t="shared" si="2"/>
        <v>955.45136472499996</v>
      </c>
      <c r="F9" s="23">
        <v>390.5</v>
      </c>
      <c r="G9" s="46">
        <v>2.65313</v>
      </c>
      <c r="H9" s="43">
        <f>F9*G9</f>
        <v>1036.0472649999999</v>
      </c>
      <c r="I9" s="23">
        <v>164.524</v>
      </c>
      <c r="J9" s="46">
        <v>2.6491500000000001</v>
      </c>
      <c r="K9" s="23">
        <f>I9*J9</f>
        <v>435.84875460000001</v>
      </c>
      <c r="L9" s="23">
        <f>F9+I9</f>
        <v>555.024</v>
      </c>
      <c r="M9" s="46">
        <f>N9/L9</f>
        <v>2.6519502212516932</v>
      </c>
      <c r="N9" s="23">
        <f>H9+K9</f>
        <v>1471.8960195999998</v>
      </c>
    </row>
    <row r="10" spans="2:14" x14ac:dyDescent="0.2">
      <c r="B10" s="15" t="s">
        <v>5</v>
      </c>
      <c r="C10" s="23">
        <v>353.7</v>
      </c>
      <c r="D10" s="46">
        <v>2.4467384499999998</v>
      </c>
      <c r="E10" s="23">
        <f t="shared" si="2"/>
        <v>865.41138976499985</v>
      </c>
      <c r="F10" s="23">
        <v>353.7</v>
      </c>
      <c r="G10" s="46">
        <v>2.67177</v>
      </c>
      <c r="H10" s="43">
        <f>F10*G10</f>
        <v>945.00504899999999</v>
      </c>
      <c r="I10" s="23">
        <v>201.38300000000001</v>
      </c>
      <c r="J10" s="46">
        <v>2.6701700000000002</v>
      </c>
      <c r="K10" s="23">
        <f>I10*J10</f>
        <v>537.72684511000011</v>
      </c>
      <c r="L10" s="23">
        <f>F10+I10</f>
        <v>555.08299999999997</v>
      </c>
      <c r="M10" s="46">
        <f>N10/L10</f>
        <v>2.67118952320644</v>
      </c>
      <c r="N10" s="23">
        <f>H10+K10</f>
        <v>1482.7318941100002</v>
      </c>
    </row>
    <row r="11" spans="2:14" x14ac:dyDescent="0.2">
      <c r="B11" s="17" t="s">
        <v>22</v>
      </c>
      <c r="C11" s="24">
        <f>C8+C9+C10</f>
        <v>1129.2</v>
      </c>
      <c r="D11" s="47">
        <f>E11/C11</f>
        <v>2.4467384499999993</v>
      </c>
      <c r="E11" s="24">
        <f>SUM(E8:E10)</f>
        <v>2762.8570577399996</v>
      </c>
      <c r="F11" s="24">
        <f>SUM(F8:F10)</f>
        <v>1129.2</v>
      </c>
      <c r="G11" s="47">
        <f>H11/F11</f>
        <v>2.7659312469004602</v>
      </c>
      <c r="H11" s="44">
        <f>SUM(H8:H10)</f>
        <v>3123.2895639999997</v>
      </c>
      <c r="I11" s="24">
        <f>SUM(I8+I9+I10)</f>
        <v>646.39300000000003</v>
      </c>
      <c r="J11" s="47">
        <f>K11/I11</f>
        <v>2.8087570771806005</v>
      </c>
      <c r="K11" s="24">
        <f>K8+K9+K10</f>
        <v>1815.56091339</v>
      </c>
      <c r="L11" s="24">
        <f>SUM(L8:L10)</f>
        <v>1775.5929999999998</v>
      </c>
      <c r="M11" s="47">
        <f t="shared" si="1"/>
        <v>2.7815217098681968</v>
      </c>
      <c r="N11" s="24">
        <f t="shared" ref="N11" si="4">SUM(N8:N10)</f>
        <v>4938.8504773900004</v>
      </c>
    </row>
    <row r="12" spans="2:14" x14ac:dyDescent="0.2">
      <c r="B12" s="17" t="s">
        <v>17</v>
      </c>
      <c r="C12" s="24">
        <f>C7+C11</f>
        <v>3454.5</v>
      </c>
      <c r="D12" s="47">
        <f>E12/C12</f>
        <v>2.4467384499999998</v>
      </c>
      <c r="E12" s="24">
        <f>E7+E11</f>
        <v>8452.257975524999</v>
      </c>
      <c r="F12" s="24">
        <f>F7+F11</f>
        <v>3454.5</v>
      </c>
      <c r="G12" s="47">
        <f>H12/F12</f>
        <v>2.6922747656679689</v>
      </c>
      <c r="H12" s="44">
        <f>H7+H11</f>
        <v>9300.4631779999982</v>
      </c>
      <c r="I12" s="24">
        <f>I7+I11</f>
        <v>1937.202</v>
      </c>
      <c r="J12" s="47">
        <f>(J7+J11)/2</f>
        <v>2.0996186096775022</v>
      </c>
      <c r="K12" s="24">
        <f>K7+K11</f>
        <v>3610.4051952299997</v>
      </c>
      <c r="L12" s="24">
        <f t="shared" ref="L12" si="5">L7+L11</f>
        <v>5391.7020000000002</v>
      </c>
      <c r="M12" s="47">
        <f t="shared" si="1"/>
        <v>2.6901150627074717</v>
      </c>
      <c r="N12" s="24">
        <f t="shared" ref="N12" si="6">N7+N11</f>
        <v>14504.29876383</v>
      </c>
    </row>
    <row r="13" spans="2:14" x14ac:dyDescent="0.2">
      <c r="B13" s="22" t="s">
        <v>6</v>
      </c>
      <c r="C13" s="23">
        <v>480.5</v>
      </c>
      <c r="D13" s="46">
        <v>2.4467384499999998</v>
      </c>
      <c r="E13" s="23">
        <f t="shared" ref="E13:E20" si="7">C13*D13</f>
        <v>1175.6578252249999</v>
      </c>
      <c r="F13" s="23">
        <v>480.5</v>
      </c>
      <c r="G13" s="46">
        <v>2.4680200000000001</v>
      </c>
      <c r="H13" s="43">
        <f>F13*G13</f>
        <v>1185.8836100000001</v>
      </c>
      <c r="I13" s="23">
        <v>228.096</v>
      </c>
      <c r="J13" s="46">
        <v>2.5384600000000002</v>
      </c>
      <c r="K13" s="23">
        <f>I13*J13</f>
        <v>579.01257215999999</v>
      </c>
      <c r="L13" s="23">
        <f>F13+I13</f>
        <v>708.596</v>
      </c>
      <c r="M13" s="46">
        <f>N13/L13</f>
        <v>2.4906945313831859</v>
      </c>
      <c r="N13" s="23">
        <f>H13+K13</f>
        <v>1764.8961821600001</v>
      </c>
    </row>
    <row r="14" spans="2:14" x14ac:dyDescent="0.2">
      <c r="B14" s="15" t="s">
        <v>7</v>
      </c>
      <c r="C14" s="23">
        <v>408.5</v>
      </c>
      <c r="D14" s="46">
        <v>2.4467384499999998</v>
      </c>
      <c r="E14" s="23">
        <f t="shared" si="7"/>
        <v>999.49265682499993</v>
      </c>
      <c r="F14" s="23">
        <v>408.5</v>
      </c>
      <c r="G14" s="46">
        <v>2.62696</v>
      </c>
      <c r="H14" s="43">
        <f>F14*G14</f>
        <v>1073.1131599999999</v>
      </c>
      <c r="I14" s="23">
        <v>220.5</v>
      </c>
      <c r="J14" s="46">
        <v>2.6974</v>
      </c>
      <c r="K14" s="23">
        <f>I14*J14</f>
        <v>594.77670000000001</v>
      </c>
      <c r="L14" s="23">
        <f>F14+I14</f>
        <v>629</v>
      </c>
      <c r="M14" s="46">
        <f>N14/L14</f>
        <v>2.6516531955484894</v>
      </c>
      <c r="N14" s="23">
        <f>H14+K14</f>
        <v>1667.8898599999998</v>
      </c>
    </row>
    <row r="15" spans="2:14" x14ac:dyDescent="0.2">
      <c r="B15" s="15" t="s">
        <v>8</v>
      </c>
      <c r="C15" s="23">
        <v>398.9</v>
      </c>
      <c r="D15" s="46">
        <v>2.4467384499999998</v>
      </c>
      <c r="E15" s="23">
        <f t="shared" si="7"/>
        <v>976.00396770499981</v>
      </c>
      <c r="F15" s="23">
        <v>398.9</v>
      </c>
      <c r="G15" s="46">
        <v>2.9204599999999998</v>
      </c>
      <c r="H15" s="43">
        <f>F15*G15</f>
        <v>1164.9714939999999</v>
      </c>
      <c r="I15" s="23">
        <v>238.90799999999999</v>
      </c>
      <c r="J15" s="46">
        <v>2.9908999999999999</v>
      </c>
      <c r="K15" s="23">
        <f>I15*J15</f>
        <v>714.54993719999993</v>
      </c>
      <c r="L15" s="23">
        <f>F15+I15</f>
        <v>637.80799999999999</v>
      </c>
      <c r="M15" s="46">
        <f>N15/L15</f>
        <v>2.9468451809949072</v>
      </c>
      <c r="N15" s="23">
        <f>H15+K15</f>
        <v>1879.5214311999998</v>
      </c>
    </row>
    <row r="16" spans="2:14" x14ac:dyDescent="0.2">
      <c r="B16" s="17" t="s">
        <v>18</v>
      </c>
      <c r="C16" s="24">
        <f>C13+C14+C15</f>
        <v>1287.9000000000001</v>
      </c>
      <c r="D16" s="47">
        <f>E16/C16</f>
        <v>2.4467384499999998</v>
      </c>
      <c r="E16" s="24">
        <f>SUM(E13:E15)</f>
        <v>3151.1544497549999</v>
      </c>
      <c r="F16" s="24">
        <f>SUM(F13:F15)</f>
        <v>1287.9000000000001</v>
      </c>
      <c r="G16" s="47">
        <f>H16/F16</f>
        <v>2.6585668638869473</v>
      </c>
      <c r="H16" s="44">
        <f>SUM(H13:H15)</f>
        <v>3423.9682639999996</v>
      </c>
      <c r="I16" s="24">
        <f>SUM(I13:I15)</f>
        <v>687.50400000000002</v>
      </c>
      <c r="J16" s="47">
        <f>K16/I16</f>
        <v>2.746659233051735</v>
      </c>
      <c r="K16" s="24">
        <f>SUM(K13:K15)</f>
        <v>1888.33920936</v>
      </c>
      <c r="L16" s="24">
        <f>SUM(L13:L15)</f>
        <v>1975.404</v>
      </c>
      <c r="M16" s="47">
        <f t="shared" si="1"/>
        <v>2.6892258360112664</v>
      </c>
      <c r="N16" s="24">
        <f t="shared" ref="N16" si="8">SUM(N13:N15)</f>
        <v>5312.3074733599997</v>
      </c>
    </row>
    <row r="17" spans="2:15" x14ac:dyDescent="0.2">
      <c r="B17" s="17" t="s">
        <v>38</v>
      </c>
      <c r="C17" s="24">
        <f>C12+C16</f>
        <v>4742.3999999999996</v>
      </c>
      <c r="D17" s="47">
        <f>E17/C17</f>
        <v>2.4467384500000002</v>
      </c>
      <c r="E17" s="24">
        <f>E12+E16</f>
        <v>11603.412425279999</v>
      </c>
      <c r="F17" s="24">
        <f>F12+F16</f>
        <v>4742.3999999999996</v>
      </c>
      <c r="G17" s="47">
        <f>H17/F17</f>
        <v>2.6831206650641022</v>
      </c>
      <c r="H17" s="45">
        <f>H12+H16</f>
        <v>12724.431441999997</v>
      </c>
      <c r="I17" s="24">
        <f>I12+I16</f>
        <v>2624.7060000000001</v>
      </c>
      <c r="J17" s="47">
        <f>K17/I17</f>
        <v>2.0949944125513484</v>
      </c>
      <c r="K17" s="24">
        <f>K12+K16</f>
        <v>5498.7444045899992</v>
      </c>
      <c r="L17" s="24">
        <f>L12+L16</f>
        <v>7367.1059999999998</v>
      </c>
      <c r="M17" s="47">
        <f>N17/L17</f>
        <v>2.6898766268857814</v>
      </c>
      <c r="N17" s="24">
        <f>N12+N16</f>
        <v>19816.606237190001</v>
      </c>
    </row>
    <row r="18" spans="2:15" x14ac:dyDescent="0.2">
      <c r="B18" s="15" t="s">
        <v>9</v>
      </c>
      <c r="C18" s="23">
        <v>616.70000000000005</v>
      </c>
      <c r="D18" s="46">
        <v>2.4467384499999998</v>
      </c>
      <c r="E18" s="23">
        <f t="shared" si="7"/>
        <v>1508.903602115</v>
      </c>
      <c r="F18" s="23">
        <v>616.70000000000005</v>
      </c>
      <c r="G18" s="46">
        <v>2.7715700000000001</v>
      </c>
      <c r="H18" s="43">
        <f>F18*G18</f>
        <v>1709.2272190000001</v>
      </c>
      <c r="I18" s="23">
        <v>379.47399999999999</v>
      </c>
      <c r="J18" s="46">
        <v>2.8420100000000001</v>
      </c>
      <c r="K18" s="23">
        <f>I18*J18</f>
        <v>1078.46890274</v>
      </c>
      <c r="L18" s="23">
        <f>F18+I18</f>
        <v>996.17399999999998</v>
      </c>
      <c r="M18" s="46">
        <f>N18/L18</f>
        <v>2.7984028108944825</v>
      </c>
      <c r="N18" s="23">
        <f>H18+K18</f>
        <v>2787.6961217400003</v>
      </c>
    </row>
    <row r="19" spans="2:15" x14ac:dyDescent="0.2">
      <c r="B19" s="15" t="s">
        <v>10</v>
      </c>
      <c r="C19" s="23">
        <v>680</v>
      </c>
      <c r="D19" s="46">
        <v>2.4467384499999998</v>
      </c>
      <c r="E19" s="23">
        <f t="shared" si="7"/>
        <v>1663.7821459999998</v>
      </c>
      <c r="F19" s="23">
        <v>680</v>
      </c>
      <c r="G19" s="46">
        <v>2.7602699999999998</v>
      </c>
      <c r="H19" s="43">
        <f>F19*G19</f>
        <v>1876.9835999999998</v>
      </c>
      <c r="I19" s="23">
        <v>342.28800000000001</v>
      </c>
      <c r="J19" s="46">
        <v>2.8332999999999999</v>
      </c>
      <c r="K19" s="23">
        <f>I19*J19</f>
        <v>969.80459040000005</v>
      </c>
      <c r="L19" s="23">
        <f>F19+I19</f>
        <v>1022.288</v>
      </c>
      <c r="M19" s="46">
        <f>N19/L19</f>
        <v>2.7847222997824486</v>
      </c>
      <c r="N19" s="23">
        <f>H19+K19</f>
        <v>2846.7881903999996</v>
      </c>
      <c r="O19" s="20"/>
    </row>
    <row r="20" spans="2:15" x14ac:dyDescent="0.2">
      <c r="B20" s="15" t="s">
        <v>11</v>
      </c>
      <c r="C20" s="23">
        <v>870.2</v>
      </c>
      <c r="D20" s="46">
        <v>2.4467384499999998</v>
      </c>
      <c r="E20" s="23">
        <f t="shared" si="7"/>
        <v>2129.15179919</v>
      </c>
      <c r="F20" s="23">
        <v>870.2</v>
      </c>
      <c r="G20" s="46">
        <v>2.4790999999999999</v>
      </c>
      <c r="H20" s="43">
        <f>F20*G20</f>
        <v>2157.3128200000001</v>
      </c>
      <c r="I20" s="23">
        <v>530.42600000000004</v>
      </c>
      <c r="J20" s="46">
        <v>2.55213</v>
      </c>
      <c r="K20" s="23">
        <f>I20*J20</f>
        <v>1353.71610738</v>
      </c>
      <c r="L20" s="23">
        <f>F20+I20</f>
        <v>1400.6260000000002</v>
      </c>
      <c r="M20" s="46">
        <f>N20/L20</f>
        <v>2.5067569268170087</v>
      </c>
      <c r="N20" s="23">
        <f>H20+K20</f>
        <v>3511.0289273799999</v>
      </c>
    </row>
    <row r="21" spans="2:15" x14ac:dyDescent="0.2">
      <c r="B21" s="18" t="s">
        <v>27</v>
      </c>
      <c r="C21" s="25">
        <f>C7+C11+C16+C18+C19+C20</f>
        <v>6909.2999999999993</v>
      </c>
      <c r="D21" s="47">
        <f>E21/C21</f>
        <v>2.4467384500000002</v>
      </c>
      <c r="E21" s="25">
        <f>E7+E11+E16+E18+E19+E20</f>
        <v>16905.249972584999</v>
      </c>
      <c r="F21" s="24">
        <f>F7+F11+F16+F18+F19+F20</f>
        <v>6909.2999999999993</v>
      </c>
      <c r="G21" s="47">
        <f>H21/F21</f>
        <v>2.6729126077895007</v>
      </c>
      <c r="H21" s="24">
        <f>H7+H11+H16+H18+H19+H20</f>
        <v>18467.955080999996</v>
      </c>
      <c r="I21" s="24">
        <f>I7+I11+I16+I18+I19+I20</f>
        <v>3876.8940000000002</v>
      </c>
      <c r="J21" s="47">
        <f>K21/I21</f>
        <v>2.2958414661607978</v>
      </c>
      <c r="K21" s="24">
        <f>K7+K11+K16+K18+K19+K20</f>
        <v>8900.73400511</v>
      </c>
      <c r="L21" s="24">
        <f>L7+L11+L16+L18+L19+L20</f>
        <v>10786.194</v>
      </c>
      <c r="M21" s="47">
        <f>N21/L21</f>
        <v>2.6851101951911862</v>
      </c>
      <c r="N21" s="24">
        <f>N7+N11+N16+N18+N19+N20</f>
        <v>28962.119476709999</v>
      </c>
      <c r="O21" s="20"/>
    </row>
    <row r="23" spans="2:15" ht="15" x14ac:dyDescent="0.25"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7"/>
      <c r="M23" s="87"/>
      <c r="N23" s="87"/>
    </row>
    <row r="24" spans="2:15" x14ac:dyDescent="0.2">
      <c r="L24" s="20"/>
    </row>
    <row r="30" spans="2:15" ht="15.75" x14ac:dyDescent="0.25">
      <c r="I30" s="21"/>
    </row>
  </sheetData>
  <mergeCells count="2">
    <mergeCell ref="B2:N2"/>
    <mergeCell ref="B23:N2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2"/>
  <sheetViews>
    <sheetView zoomScale="84" zoomScaleNormal="84" workbookViewId="0">
      <selection activeCell="F6" sqref="F6:F8"/>
    </sheetView>
  </sheetViews>
  <sheetFormatPr defaultRowHeight="12" x14ac:dyDescent="0.2"/>
  <cols>
    <col min="1" max="1" width="7.42578125" style="19" customWidth="1"/>
    <col min="2" max="2" width="10" style="19" customWidth="1"/>
    <col min="3" max="3" width="10.140625" style="19" customWidth="1"/>
    <col min="4" max="4" width="8.42578125" style="27" customWidth="1"/>
    <col min="5" max="5" width="10.28515625" style="19" bestFit="1" customWidth="1"/>
    <col min="6" max="6" width="12" style="19" bestFit="1" customWidth="1"/>
    <col min="7" max="7" width="12.42578125" style="19" bestFit="1" customWidth="1"/>
    <col min="8" max="8" width="12.85546875" style="19" bestFit="1" customWidth="1"/>
    <col min="9" max="9" width="10.28515625" style="19" bestFit="1" customWidth="1"/>
    <col min="10" max="10" width="11.42578125" style="19" customWidth="1"/>
    <col min="11" max="11" width="12.85546875" style="19" bestFit="1" customWidth="1"/>
    <col min="12" max="12" width="12.85546875" style="59" bestFit="1" customWidth="1"/>
    <col min="13" max="13" width="13.140625" style="19" bestFit="1" customWidth="1"/>
    <col min="14" max="14" width="12.85546875" style="19" bestFit="1" customWidth="1"/>
    <col min="15" max="15" width="13.140625" style="19" bestFit="1" customWidth="1"/>
    <col min="16" max="16384" width="9.140625" style="19"/>
  </cols>
  <sheetData>
    <row r="1" spans="2:14" s="37" customFormat="1" ht="30" customHeight="1" x14ac:dyDescent="0.2">
      <c r="B1" s="91" t="s">
        <v>40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" x14ac:dyDescent="0.25">
      <c r="B2" s="88"/>
      <c r="C2" s="88"/>
      <c r="D2" s="88"/>
      <c r="E2" s="88"/>
      <c r="F2" s="88"/>
      <c r="G2" s="88"/>
      <c r="H2" s="88"/>
      <c r="I2" s="88"/>
      <c r="J2" s="88"/>
      <c r="K2" s="88"/>
      <c r="L2" s="89"/>
      <c r="M2" s="89"/>
      <c r="N2" s="89"/>
    </row>
    <row r="3" spans="2:14" ht="15" x14ac:dyDescent="0.25">
      <c r="B3" s="40"/>
      <c r="C3" s="41"/>
      <c r="D3" s="41"/>
      <c r="E3" s="41"/>
      <c r="F3" s="41"/>
      <c r="G3" s="34"/>
      <c r="H3" s="34"/>
      <c r="I3" s="34"/>
      <c r="J3" s="34"/>
      <c r="K3" s="34"/>
      <c r="L3" s="55"/>
      <c r="M3" s="35"/>
      <c r="N3" s="35"/>
    </row>
    <row r="4" spans="2:14" ht="15" x14ac:dyDescent="0.25">
      <c r="B4" s="39" t="s">
        <v>42</v>
      </c>
      <c r="C4" s="38"/>
      <c r="D4" s="38"/>
      <c r="E4" s="38"/>
      <c r="F4" s="38"/>
      <c r="G4" s="32"/>
      <c r="H4" s="32"/>
      <c r="I4" s="32"/>
      <c r="J4" s="32"/>
      <c r="K4" s="32"/>
      <c r="L4" s="56"/>
      <c r="M4" s="33"/>
      <c r="N4" s="36" t="s">
        <v>41</v>
      </c>
    </row>
    <row r="5" spans="2:14" ht="80.25" customHeight="1" x14ac:dyDescent="0.2">
      <c r="B5" s="15"/>
      <c r="C5" s="16" t="s">
        <v>36</v>
      </c>
      <c r="D5" s="26" t="s">
        <v>28</v>
      </c>
      <c r="E5" s="16" t="s">
        <v>30</v>
      </c>
      <c r="F5" s="16" t="s">
        <v>37</v>
      </c>
      <c r="G5" s="16" t="s">
        <v>25</v>
      </c>
      <c r="H5" s="16" t="s">
        <v>31</v>
      </c>
      <c r="I5" s="16" t="s">
        <v>32</v>
      </c>
      <c r="J5" s="16" t="s">
        <v>26</v>
      </c>
      <c r="K5" s="16" t="s">
        <v>33</v>
      </c>
      <c r="L5" s="57" t="s">
        <v>34</v>
      </c>
      <c r="M5" s="16" t="s">
        <v>29</v>
      </c>
      <c r="N5" s="16" t="s">
        <v>35</v>
      </c>
    </row>
    <row r="6" spans="2:14" x14ac:dyDescent="0.2">
      <c r="B6" s="15" t="s">
        <v>0</v>
      </c>
      <c r="C6" s="23">
        <v>810</v>
      </c>
      <c r="D6" s="28">
        <f>$E$30/$C$23</f>
        <v>2.6285127076940888</v>
      </c>
      <c r="E6" s="23">
        <f>C6*D6</f>
        <v>2129.095293232212</v>
      </c>
      <c r="F6" s="23">
        <v>810</v>
      </c>
      <c r="G6" s="48">
        <v>2.6905100000000002</v>
      </c>
      <c r="H6" s="49">
        <f>F6*G6</f>
        <v>2179.3131000000003</v>
      </c>
      <c r="I6" s="51">
        <v>544.01499999999999</v>
      </c>
      <c r="J6" s="52">
        <v>2.7635399999999999</v>
      </c>
      <c r="K6" s="51">
        <f>I6*J6</f>
        <v>1503.4072130999998</v>
      </c>
      <c r="L6" s="51">
        <f>F6+I6</f>
        <v>1354.0149999999999</v>
      </c>
      <c r="M6" s="46">
        <f>N6/L6</f>
        <v>2.7198519315517187</v>
      </c>
      <c r="N6" s="51">
        <f>H6+K6</f>
        <v>3682.7203131000001</v>
      </c>
    </row>
    <row r="7" spans="2:14" ht="12.75" customHeight="1" x14ac:dyDescent="0.2">
      <c r="B7" s="15" t="s">
        <v>1</v>
      </c>
      <c r="C7" s="23">
        <v>750</v>
      </c>
      <c r="D7" s="28">
        <f t="shared" ref="D7:D22" si="0">$E$30/$C$23</f>
        <v>2.6285127076940888</v>
      </c>
      <c r="E7" s="23">
        <f>C7*D7</f>
        <v>1971.3845307705667</v>
      </c>
      <c r="F7" s="23">
        <v>750</v>
      </c>
      <c r="G7" s="48">
        <v>2.92693</v>
      </c>
      <c r="H7" s="49">
        <f>F7*G7</f>
        <v>2195.1975000000002</v>
      </c>
      <c r="I7" s="51">
        <v>182.69200000000001</v>
      </c>
      <c r="J7" s="52">
        <v>2.9999600000000002</v>
      </c>
      <c r="K7" s="51">
        <f>I7*J7</f>
        <v>548.06869232000008</v>
      </c>
      <c r="L7" s="51">
        <f t="shared" ref="L7:L8" si="1">F7+I7</f>
        <v>932.69200000000001</v>
      </c>
      <c r="M7" s="46">
        <f t="shared" ref="M7:M14" si="2">N7/L7</f>
        <v>2.9412348259875718</v>
      </c>
      <c r="N7" s="51">
        <f>H7+K7</f>
        <v>2743.2661923200003</v>
      </c>
    </row>
    <row r="8" spans="2:14" ht="12.75" customHeight="1" x14ac:dyDescent="0.2">
      <c r="B8" s="15" t="s">
        <v>2</v>
      </c>
      <c r="C8" s="23">
        <v>700</v>
      </c>
      <c r="D8" s="28">
        <f t="shared" si="0"/>
        <v>2.6285127076940888</v>
      </c>
      <c r="E8" s="23">
        <f t="shared" ref="E8:E12" si="3">C8*D8</f>
        <v>1839.9588953858622</v>
      </c>
      <c r="F8" s="23">
        <v>700</v>
      </c>
      <c r="G8" s="48">
        <v>2.8115399999999999</v>
      </c>
      <c r="H8" s="49">
        <f>F8*G8</f>
        <v>1968.078</v>
      </c>
      <c r="I8" s="51">
        <v>362.36</v>
      </c>
      <c r="J8" s="52">
        <v>2.8845700000000001</v>
      </c>
      <c r="K8" s="51">
        <f>I8*J8</f>
        <v>1045.2527852000001</v>
      </c>
      <c r="L8" s="51">
        <f t="shared" si="1"/>
        <v>1062.3600000000001</v>
      </c>
      <c r="M8" s="46">
        <f t="shared" si="2"/>
        <v>2.8364497771000408</v>
      </c>
      <c r="N8" s="51">
        <f t="shared" ref="N8" si="4">H8+K8</f>
        <v>3013.3307851999998</v>
      </c>
    </row>
    <row r="9" spans="2:14" ht="12.75" customHeight="1" x14ac:dyDescent="0.2">
      <c r="B9" s="17" t="s">
        <v>16</v>
      </c>
      <c r="C9" s="24">
        <f>C6+C7+C8</f>
        <v>2260</v>
      </c>
      <c r="D9" s="29">
        <f t="shared" si="0"/>
        <v>2.6285127076940888</v>
      </c>
      <c r="E9" s="24">
        <f>SUM(E6:E8)</f>
        <v>5940.4387193886405</v>
      </c>
      <c r="F9" s="24">
        <f>SUM(F6:F8)</f>
        <v>2260</v>
      </c>
      <c r="G9" s="47">
        <f>H9/F9</f>
        <v>2.8064551327433631</v>
      </c>
      <c r="H9" s="50">
        <f>SUM(H6:H8)</f>
        <v>6342.588600000001</v>
      </c>
      <c r="I9" s="25">
        <f>SUM(I6+I7+I8)</f>
        <v>1089.067</v>
      </c>
      <c r="J9" s="53">
        <f>K9/I9</f>
        <v>2.8434694014417845</v>
      </c>
      <c r="K9" s="25">
        <f>K6+K7+K8</f>
        <v>3096.7286906199997</v>
      </c>
      <c r="L9" s="25">
        <f>SUM(L6:L8)</f>
        <v>3349.067</v>
      </c>
      <c r="M9" s="47">
        <f t="shared" si="2"/>
        <v>2.818491624867463</v>
      </c>
      <c r="N9" s="25">
        <f>SUM(N6:N8)</f>
        <v>9439.3172906199998</v>
      </c>
    </row>
    <row r="10" spans="2:14" ht="12.75" customHeight="1" x14ac:dyDescent="0.2">
      <c r="B10" s="15" t="s">
        <v>3</v>
      </c>
      <c r="C10" s="23">
        <v>460</v>
      </c>
      <c r="D10" s="28">
        <f t="shared" si="0"/>
        <v>2.6285127076940888</v>
      </c>
      <c r="E10" s="23">
        <f t="shared" si="3"/>
        <v>1209.1158455392808</v>
      </c>
      <c r="F10" s="23">
        <v>460</v>
      </c>
      <c r="G10" s="46">
        <v>3.12805</v>
      </c>
      <c r="H10" s="49">
        <f>F10*G10</f>
        <v>1438.903</v>
      </c>
      <c r="I10" s="51">
        <v>200.02600000000001</v>
      </c>
      <c r="J10" s="52">
        <v>3.2010800000000001</v>
      </c>
      <c r="K10" s="51">
        <f>I10*J10</f>
        <v>640.29922808000003</v>
      </c>
      <c r="L10" s="51">
        <f>F10+I10</f>
        <v>660.02600000000007</v>
      </c>
      <c r="M10" s="46">
        <f>N10/L10</f>
        <v>3.1501823080908933</v>
      </c>
      <c r="N10" s="51">
        <f>H10+K10</f>
        <v>2079.2022280800002</v>
      </c>
    </row>
    <row r="11" spans="2:14" ht="12.75" customHeight="1" x14ac:dyDescent="0.2">
      <c r="B11" s="15" t="s">
        <v>4</v>
      </c>
      <c r="C11" s="23">
        <v>380</v>
      </c>
      <c r="D11" s="28">
        <f t="shared" si="0"/>
        <v>2.6285127076940888</v>
      </c>
      <c r="E11" s="23">
        <f t="shared" si="3"/>
        <v>998.83482892375378</v>
      </c>
      <c r="F11" s="23">
        <v>380</v>
      </c>
      <c r="G11" s="46">
        <v>2.74579</v>
      </c>
      <c r="H11" s="49">
        <f>F11*G11</f>
        <v>1043.4002</v>
      </c>
      <c r="I11" s="51">
        <v>219.566</v>
      </c>
      <c r="J11" s="52">
        <v>2.8188200000000001</v>
      </c>
      <c r="K11" s="51">
        <f>I11*J11</f>
        <v>618.91703212000004</v>
      </c>
      <c r="L11" s="51">
        <f>F11+I11</f>
        <v>599.56600000000003</v>
      </c>
      <c r="M11" s="46">
        <f>N11/L11</f>
        <v>2.77253418659497</v>
      </c>
      <c r="N11" s="51">
        <f>H11+K11</f>
        <v>1662.31723212</v>
      </c>
    </row>
    <row r="12" spans="2:14" ht="12.75" customHeight="1" x14ac:dyDescent="0.2">
      <c r="B12" s="15" t="s">
        <v>5</v>
      </c>
      <c r="C12" s="23">
        <v>354.5</v>
      </c>
      <c r="D12" s="28">
        <f t="shared" si="0"/>
        <v>2.6285127076940888</v>
      </c>
      <c r="E12" s="23">
        <f t="shared" si="3"/>
        <v>931.80775487755454</v>
      </c>
      <c r="F12" s="23">
        <v>354.5</v>
      </c>
      <c r="G12" s="46">
        <v>2.95723</v>
      </c>
      <c r="H12" s="49">
        <f>F12*G12-0.00001</f>
        <v>1048.338025</v>
      </c>
      <c r="I12" s="51">
        <v>300.47399999999999</v>
      </c>
      <c r="J12" s="52">
        <v>3.0302600000000002</v>
      </c>
      <c r="K12" s="51">
        <f>I12*J12</f>
        <v>910.51434324000002</v>
      </c>
      <c r="L12" s="51">
        <f>F12+I12</f>
        <v>654.97399999999993</v>
      </c>
      <c r="M12" s="46">
        <f>N12/L12</f>
        <v>2.9907330187763184</v>
      </c>
      <c r="N12" s="23">
        <f>H12+K12</f>
        <v>1958.85236824</v>
      </c>
    </row>
    <row r="13" spans="2:14" ht="12.75" customHeight="1" x14ac:dyDescent="0.2">
      <c r="B13" s="17" t="s">
        <v>22</v>
      </c>
      <c r="C13" s="24">
        <f>C10+C11+C12</f>
        <v>1194.5</v>
      </c>
      <c r="D13" s="29">
        <f t="shared" si="0"/>
        <v>2.6285127076940888</v>
      </c>
      <c r="E13" s="24">
        <f>SUM(E10:E12)</f>
        <v>3139.7584293405889</v>
      </c>
      <c r="F13" s="24">
        <f>SUM(F10:F12)</f>
        <v>1194.5</v>
      </c>
      <c r="G13" s="47">
        <f>H13/F13</f>
        <v>2.9557482000837174</v>
      </c>
      <c r="H13" s="50">
        <f>SUM(H10:H12)</f>
        <v>3530.6412250000003</v>
      </c>
      <c r="I13" s="25">
        <f>SUM(I10+I11+I12)</f>
        <v>720.06600000000003</v>
      </c>
      <c r="J13" s="53">
        <f>K13/I13</f>
        <v>3.0132385134695983</v>
      </c>
      <c r="K13" s="25">
        <f>K10+K11+K12</f>
        <v>2169.7306034399999</v>
      </c>
      <c r="L13" s="25">
        <f>SUM(L10:L12)</f>
        <v>1914.566</v>
      </c>
      <c r="M13" s="47">
        <f t="shared" si="2"/>
        <v>2.9773702387068401</v>
      </c>
      <c r="N13" s="24">
        <f t="shared" ref="N13" si="5">SUM(N10:N12)</f>
        <v>5700.3718284400002</v>
      </c>
    </row>
    <row r="14" spans="2:14" ht="12.75" customHeight="1" x14ac:dyDescent="0.2">
      <c r="B14" s="17" t="s">
        <v>17</v>
      </c>
      <c r="C14" s="24">
        <f>C9+C13</f>
        <v>3454.5</v>
      </c>
      <c r="D14" s="29">
        <f t="shared" si="0"/>
        <v>2.6285127076940888</v>
      </c>
      <c r="E14" s="24">
        <f>E9+E13</f>
        <v>9080.1971487292285</v>
      </c>
      <c r="F14" s="24">
        <f>F9+F13</f>
        <v>3454.5</v>
      </c>
      <c r="G14" s="47">
        <f>H14/F14</f>
        <v>2.8580778187870899</v>
      </c>
      <c r="H14" s="44">
        <f>H9+H13</f>
        <v>9873.2298250000022</v>
      </c>
      <c r="I14" s="24">
        <f>I9+I13</f>
        <v>1809.133</v>
      </c>
      <c r="J14" s="47">
        <f>(J9+J13)/2</f>
        <v>2.9283539574556912</v>
      </c>
      <c r="K14" s="24">
        <f>K9+K13</f>
        <v>5266.4592940599996</v>
      </c>
      <c r="L14" s="25">
        <f t="shared" ref="L14" si="6">L9+L13</f>
        <v>5263.6329999999998</v>
      </c>
      <c r="M14" s="47">
        <f t="shared" si="2"/>
        <v>2.8762812907092878</v>
      </c>
      <c r="N14" s="24">
        <f t="shared" ref="N14" si="7">N9+N13</f>
        <v>15139.68911906</v>
      </c>
    </row>
    <row r="15" spans="2:14" ht="12.75" customHeight="1" x14ac:dyDescent="0.2">
      <c r="B15" s="22" t="s">
        <v>6</v>
      </c>
      <c r="C15" s="23">
        <v>420</v>
      </c>
      <c r="D15" s="28">
        <f t="shared" si="0"/>
        <v>2.6285127076940888</v>
      </c>
      <c r="E15" s="23">
        <f t="shared" ref="E15:E22" si="8">C15*D15</f>
        <v>1103.9753372315174</v>
      </c>
      <c r="F15" s="23">
        <v>420</v>
      </c>
      <c r="G15" s="46">
        <v>2.8443999999999998</v>
      </c>
      <c r="H15" s="43">
        <f>F15*G15</f>
        <v>1194.6479999999999</v>
      </c>
      <c r="I15" s="23">
        <v>206.672</v>
      </c>
      <c r="J15" s="46">
        <v>2.8896099999999998</v>
      </c>
      <c r="K15" s="23">
        <f>I15*J15</f>
        <v>597.20147792</v>
      </c>
      <c r="L15" s="51">
        <f>F15+I15</f>
        <v>626.67200000000003</v>
      </c>
      <c r="M15" s="46">
        <f t="shared" ref="M15:M23" si="9">N15/L15</f>
        <v>2.8593099387239258</v>
      </c>
      <c r="N15" s="23">
        <f>H15+K15</f>
        <v>1791.84947792</v>
      </c>
    </row>
    <row r="16" spans="2:14" ht="12.75" customHeight="1" x14ac:dyDescent="0.2">
      <c r="B16" s="15" t="s">
        <v>7</v>
      </c>
      <c r="C16" s="23">
        <v>390</v>
      </c>
      <c r="D16" s="28">
        <f t="shared" si="0"/>
        <v>2.6285127076940888</v>
      </c>
      <c r="E16" s="23">
        <f t="shared" si="8"/>
        <v>1025.1199560006946</v>
      </c>
      <c r="F16" s="23">
        <v>390</v>
      </c>
      <c r="G16" s="46">
        <v>2.9360900000000001</v>
      </c>
      <c r="H16" s="43">
        <f>F16*G16</f>
        <v>1145.0751</v>
      </c>
      <c r="I16" s="23">
        <v>205.00200000000001</v>
      </c>
      <c r="J16" s="46">
        <v>2.9813000000000001</v>
      </c>
      <c r="K16" s="23">
        <f>I16*J16</f>
        <v>611.17246260000002</v>
      </c>
      <c r="L16" s="51">
        <f>F16+I16</f>
        <v>595.00199999999995</v>
      </c>
      <c r="M16" s="46">
        <f t="shared" si="9"/>
        <v>2.9516666542297338</v>
      </c>
      <c r="N16" s="23">
        <f>H16+K16</f>
        <v>1756.2475626</v>
      </c>
    </row>
    <row r="17" spans="2:15" ht="12.75" customHeight="1" x14ac:dyDescent="0.2">
      <c r="B17" s="15" t="s">
        <v>8</v>
      </c>
      <c r="C17" s="23">
        <v>410</v>
      </c>
      <c r="D17" s="28">
        <f t="shared" si="0"/>
        <v>2.6285127076940888</v>
      </c>
      <c r="E17" s="23">
        <f t="shared" si="8"/>
        <v>1077.6902101545763</v>
      </c>
      <c r="F17" s="23">
        <v>410</v>
      </c>
      <c r="G17" s="46">
        <v>3.1803900000000001</v>
      </c>
      <c r="H17" s="43">
        <f>F17*G17</f>
        <v>1303.9599000000001</v>
      </c>
      <c r="I17" s="23">
        <v>351.58199999999999</v>
      </c>
      <c r="J17" s="46">
        <v>3.2256</v>
      </c>
      <c r="K17" s="23">
        <f>I17*J17</f>
        <v>1134.0628991999999</v>
      </c>
      <c r="L17" s="51">
        <f>F17+I17</f>
        <v>761.58199999999999</v>
      </c>
      <c r="M17" s="46">
        <f t="shared" si="9"/>
        <v>3.2012610581657657</v>
      </c>
      <c r="N17" s="23">
        <f>H17+K17</f>
        <v>2438.0227992</v>
      </c>
    </row>
    <row r="18" spans="2:15" ht="12.75" customHeight="1" x14ac:dyDescent="0.2">
      <c r="B18" s="17" t="s">
        <v>18</v>
      </c>
      <c r="C18" s="24">
        <f>C15+C16+C17</f>
        <v>1220</v>
      </c>
      <c r="D18" s="29">
        <f t="shared" si="0"/>
        <v>2.6285127076940888</v>
      </c>
      <c r="E18" s="24">
        <f>SUM(E15:E17)</f>
        <v>3206.7855033867882</v>
      </c>
      <c r="F18" s="24">
        <f>SUM(F15:F17)</f>
        <v>1220</v>
      </c>
      <c r="G18" s="47">
        <f>H18/F18</f>
        <v>2.9866254098360656</v>
      </c>
      <c r="H18" s="44">
        <f>SUM(H15:H17)</f>
        <v>3643.683</v>
      </c>
      <c r="I18" s="24">
        <f>SUM(I15:I17)</f>
        <v>763.25599999999997</v>
      </c>
      <c r="J18" s="47">
        <f>K18/I18</f>
        <v>3.0690054709298056</v>
      </c>
      <c r="K18" s="24">
        <f>SUM(K15:K17)</f>
        <v>2342.4368397199996</v>
      </c>
      <c r="L18" s="25">
        <f>SUM(L15:L17)</f>
        <v>1983.2559999999999</v>
      </c>
      <c r="M18" s="47">
        <f t="shared" si="9"/>
        <v>3.0183293733738865</v>
      </c>
      <c r="N18" s="24">
        <f t="shared" ref="N18" si="10">SUM(N15:N17)</f>
        <v>5986.1198397200005</v>
      </c>
    </row>
    <row r="19" spans="2:15" ht="12.75" customHeight="1" x14ac:dyDescent="0.2">
      <c r="B19" s="17" t="s">
        <v>38</v>
      </c>
      <c r="C19" s="24">
        <f>C14+C18</f>
        <v>4674.5</v>
      </c>
      <c r="D19" s="29">
        <f t="shared" si="0"/>
        <v>2.6285127076940888</v>
      </c>
      <c r="E19" s="24">
        <f>E14+E18</f>
        <v>12286.982652116018</v>
      </c>
      <c r="F19" s="24">
        <f>F14+F18</f>
        <v>4674.5</v>
      </c>
      <c r="G19" s="47">
        <f>H19/F19</f>
        <v>2.8916275163119058</v>
      </c>
      <c r="H19" s="45">
        <f>H14+H18</f>
        <v>13516.912825000003</v>
      </c>
      <c r="I19" s="24">
        <f>I14+I18</f>
        <v>2572.3890000000001</v>
      </c>
      <c r="J19" s="47">
        <f>K19/I19</f>
        <v>2.9579103836083886</v>
      </c>
      <c r="K19" s="24">
        <f>K14+K18</f>
        <v>7608.8961337799992</v>
      </c>
      <c r="L19" s="25">
        <f>L14+L18</f>
        <v>7246.8889999999992</v>
      </c>
      <c r="M19" s="47">
        <f t="shared" si="9"/>
        <v>2.9151555872844197</v>
      </c>
      <c r="N19" s="24">
        <f>N14+N18</f>
        <v>21125.808958779999</v>
      </c>
    </row>
    <row r="20" spans="2:15" ht="12.75" customHeight="1" x14ac:dyDescent="0.2">
      <c r="B20" s="15" t="s">
        <v>9</v>
      </c>
      <c r="C20" s="23">
        <v>640</v>
      </c>
      <c r="D20" s="28">
        <f t="shared" si="0"/>
        <v>2.6285127076940888</v>
      </c>
      <c r="E20" s="23">
        <f t="shared" si="8"/>
        <v>1682.2481329242169</v>
      </c>
      <c r="F20" s="23">
        <v>640</v>
      </c>
      <c r="G20" s="46">
        <v>3.01098</v>
      </c>
      <c r="H20" s="43">
        <f>F20*G20</f>
        <v>1927.0272</v>
      </c>
      <c r="I20" s="23">
        <v>223.62700000000001</v>
      </c>
      <c r="J20" s="46">
        <v>3.05619</v>
      </c>
      <c r="K20" s="23">
        <f>I20*J20</f>
        <v>683.44660112999998</v>
      </c>
      <c r="L20" s="51">
        <f>F20+I20</f>
        <v>863.62699999999995</v>
      </c>
      <c r="M20" s="46">
        <f t="shared" si="9"/>
        <v>3.0226866472794391</v>
      </c>
      <c r="N20" s="23">
        <f>H20+K20</f>
        <v>2610.4738011300001</v>
      </c>
    </row>
    <row r="21" spans="2:15" ht="12.75" customHeight="1" x14ac:dyDescent="0.2">
      <c r="B21" s="15" t="s">
        <v>10</v>
      </c>
      <c r="C21" s="23">
        <v>690</v>
      </c>
      <c r="D21" s="28">
        <f t="shared" si="0"/>
        <v>2.6285127076940888</v>
      </c>
      <c r="E21" s="23">
        <f t="shared" si="8"/>
        <v>1813.6737683089214</v>
      </c>
      <c r="F21" s="23">
        <v>690</v>
      </c>
      <c r="G21" s="46">
        <v>2.7372999999999998</v>
      </c>
      <c r="H21" s="43">
        <f>F21*G21</f>
        <v>1888.7369999999999</v>
      </c>
      <c r="I21" s="23">
        <v>297.94900000000001</v>
      </c>
      <c r="J21" s="46">
        <v>2.7825099999999998</v>
      </c>
      <c r="K21" s="23">
        <f>I21*J21</f>
        <v>829.04607198999997</v>
      </c>
      <c r="L21" s="51">
        <f>F21+I21</f>
        <v>987.94900000000007</v>
      </c>
      <c r="M21" s="46">
        <f t="shared" si="9"/>
        <v>2.7509345846698561</v>
      </c>
      <c r="N21" s="23">
        <f>H21+K21</f>
        <v>2717.7830719899998</v>
      </c>
      <c r="O21" s="20"/>
    </row>
    <row r="22" spans="2:15" ht="12.75" customHeight="1" x14ac:dyDescent="0.2">
      <c r="B22" s="15" t="s">
        <v>11</v>
      </c>
      <c r="C22" s="23">
        <v>904.7</v>
      </c>
      <c r="D22" s="28">
        <f t="shared" si="0"/>
        <v>2.6285127076940888</v>
      </c>
      <c r="E22" s="23">
        <f t="shared" si="8"/>
        <v>2378.0154466508425</v>
      </c>
      <c r="F22" s="23">
        <v>904.7</v>
      </c>
      <c r="G22" s="46">
        <v>2.8428100000000001</v>
      </c>
      <c r="H22" s="43">
        <f>F22*G22</f>
        <v>2571.8902070000004</v>
      </c>
      <c r="I22" s="23">
        <v>223.60599999999999</v>
      </c>
      <c r="J22" s="46">
        <v>2.88802</v>
      </c>
      <c r="K22" s="23">
        <f>I22*J22</f>
        <v>645.77860011999996</v>
      </c>
      <c r="L22" s="51">
        <f>F22+I22</f>
        <v>1128.306</v>
      </c>
      <c r="M22" s="46">
        <f t="shared" si="9"/>
        <v>2.851769650360807</v>
      </c>
      <c r="N22" s="23">
        <f>H22+K22</f>
        <v>3217.6688071200006</v>
      </c>
    </row>
    <row r="23" spans="2:15" x14ac:dyDescent="0.2">
      <c r="B23" s="18" t="s">
        <v>27</v>
      </c>
      <c r="C23" s="25">
        <f>C9+C13+C18+C20+C21+C22</f>
        <v>6909.2</v>
      </c>
      <c r="D23" s="31">
        <f>E23/C23</f>
        <v>2.6285127076940888</v>
      </c>
      <c r="E23" s="25">
        <f>E9+E13+E18+E20+E21+E22</f>
        <v>18160.919999999998</v>
      </c>
      <c r="F23" s="24">
        <f>F9+F13+F18+F20+F21+F22</f>
        <v>6909.2</v>
      </c>
      <c r="G23" s="47">
        <f>H23/F23</f>
        <v>2.8808787170728891</v>
      </c>
      <c r="H23" s="24">
        <f>H9+H13+H18+H20+H21+H22</f>
        <v>19904.567232000005</v>
      </c>
      <c r="I23" s="24">
        <f>I9+I13+I18+I20+I21+I22</f>
        <v>3317.5709999999999</v>
      </c>
      <c r="J23" s="47">
        <f>K23/I23</f>
        <v>2.9440718546852498</v>
      </c>
      <c r="K23" s="24">
        <f>K9+K13+K18+K20+K21+K22</f>
        <v>9767.1674070199988</v>
      </c>
      <c r="L23" s="58">
        <f>L9+L13+L18+L20+L21+L22</f>
        <v>10226.771000000001</v>
      </c>
      <c r="M23" s="47">
        <f t="shared" si="9"/>
        <v>2.9013786110024364</v>
      </c>
      <c r="N23" s="24">
        <f>N9+N13+N18+N20+N21+N22</f>
        <v>29671.73463902</v>
      </c>
      <c r="O23" s="20"/>
    </row>
    <row r="24" spans="2:15" x14ac:dyDescent="0.2">
      <c r="G24" s="54"/>
    </row>
    <row r="25" spans="2:15" ht="25.5" customHeight="1" x14ac:dyDescent="0.2">
      <c r="B25" s="90" t="s">
        <v>43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</row>
    <row r="26" spans="2:15" x14ac:dyDescent="0.2">
      <c r="L26" s="60"/>
    </row>
    <row r="30" spans="2:15" x14ac:dyDescent="0.2">
      <c r="E30" s="30">
        <v>18160.919999999998</v>
      </c>
    </row>
    <row r="32" spans="2:15" ht="15.75" x14ac:dyDescent="0.25">
      <c r="I32" s="21"/>
    </row>
  </sheetData>
  <mergeCells count="3">
    <mergeCell ref="B2:N2"/>
    <mergeCell ref="B25:N25"/>
    <mergeCell ref="B1:N1"/>
  </mergeCells>
  <pageMargins left="0.25" right="0.25" top="0.75" bottom="0.75" header="0.3" footer="0.3"/>
  <pageSetup paperSize="9" scale="9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2"/>
  <sheetViews>
    <sheetView tabSelected="1" topLeftCell="A5" zoomScaleNormal="100" workbookViewId="0">
      <selection activeCell="H21" sqref="H21"/>
    </sheetView>
  </sheetViews>
  <sheetFormatPr defaultRowHeight="12" x14ac:dyDescent="0.2"/>
  <cols>
    <col min="1" max="1" width="7.42578125" style="19" customWidth="1"/>
    <col min="2" max="2" width="10" style="19" customWidth="1"/>
    <col min="3" max="3" width="10.140625" style="19" customWidth="1"/>
    <col min="4" max="4" width="8.42578125" style="27" customWidth="1"/>
    <col min="5" max="5" width="10.28515625" style="19" bestFit="1" customWidth="1"/>
    <col min="6" max="6" width="12" style="19" bestFit="1" customWidth="1"/>
    <col min="7" max="7" width="12.42578125" style="19" bestFit="1" customWidth="1"/>
    <col min="8" max="8" width="12.85546875" style="19" bestFit="1" customWidth="1"/>
    <col min="9" max="9" width="10.28515625" style="19" bestFit="1" customWidth="1"/>
    <col min="10" max="10" width="11.42578125" style="19" customWidth="1"/>
    <col min="11" max="11" width="12.85546875" style="19" bestFit="1" customWidth="1"/>
    <col min="12" max="12" width="12.85546875" style="59" bestFit="1" customWidth="1"/>
    <col min="13" max="13" width="13.140625" style="19" bestFit="1" customWidth="1"/>
    <col min="14" max="14" width="12.85546875" style="19" bestFit="1" customWidth="1"/>
    <col min="15" max="15" width="13.140625" style="19" bestFit="1" customWidth="1"/>
    <col min="16" max="16384" width="9.140625" style="19"/>
  </cols>
  <sheetData>
    <row r="1" spans="2:14" s="37" customFormat="1" ht="30" customHeight="1" x14ac:dyDescent="0.2">
      <c r="B1" s="91" t="s">
        <v>40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" x14ac:dyDescent="0.25">
      <c r="B2" s="88"/>
      <c r="C2" s="88"/>
      <c r="D2" s="88"/>
      <c r="E2" s="88"/>
      <c r="F2" s="88"/>
      <c r="G2" s="88"/>
      <c r="H2" s="88"/>
      <c r="I2" s="88"/>
      <c r="J2" s="88"/>
      <c r="K2" s="88"/>
      <c r="L2" s="89"/>
      <c r="M2" s="89"/>
      <c r="N2" s="89"/>
    </row>
    <row r="3" spans="2:14" ht="15" x14ac:dyDescent="0.25">
      <c r="B3" s="40"/>
      <c r="C3" s="41"/>
      <c r="D3" s="41"/>
      <c r="E3" s="41"/>
      <c r="F3" s="41"/>
      <c r="G3" s="63"/>
      <c r="H3" s="63"/>
      <c r="I3" s="63"/>
      <c r="J3" s="63"/>
      <c r="K3" s="63"/>
      <c r="L3" s="55"/>
      <c r="M3" s="64"/>
      <c r="N3" s="64"/>
    </row>
    <row r="4" spans="2:14" ht="15" x14ac:dyDescent="0.25">
      <c r="B4" s="39" t="s">
        <v>44</v>
      </c>
      <c r="C4" s="38"/>
      <c r="D4" s="38"/>
      <c r="E4" s="38"/>
      <c r="F4" s="38"/>
      <c r="G4" s="61"/>
      <c r="H4" s="61"/>
      <c r="I4" s="61"/>
      <c r="J4" s="61"/>
      <c r="K4" s="61"/>
      <c r="L4" s="56"/>
      <c r="M4" s="62"/>
      <c r="N4" s="36" t="s">
        <v>41</v>
      </c>
    </row>
    <row r="5" spans="2:14" ht="80.25" customHeight="1" x14ac:dyDescent="0.2">
      <c r="B5" s="15"/>
      <c r="C5" s="16" t="s">
        <v>36</v>
      </c>
      <c r="D5" s="26" t="s">
        <v>28</v>
      </c>
      <c r="E5" s="16" t="s">
        <v>30</v>
      </c>
      <c r="F5" s="16" t="s">
        <v>37</v>
      </c>
      <c r="G5" s="16" t="s">
        <v>25</v>
      </c>
      <c r="H5" s="16" t="s">
        <v>31</v>
      </c>
      <c r="I5" s="16" t="s">
        <v>32</v>
      </c>
      <c r="J5" s="16" t="s">
        <v>26</v>
      </c>
      <c r="K5" s="16" t="s">
        <v>33</v>
      </c>
      <c r="L5" s="57" t="s">
        <v>34</v>
      </c>
      <c r="M5" s="16" t="s">
        <v>29</v>
      </c>
      <c r="N5" s="16" t="s">
        <v>35</v>
      </c>
    </row>
    <row r="6" spans="2:14" x14ac:dyDescent="0.2">
      <c r="B6" s="15" t="s">
        <v>0</v>
      </c>
      <c r="C6" s="23">
        <v>1360</v>
      </c>
      <c r="D6" s="28">
        <v>3.0556272831458999</v>
      </c>
      <c r="E6" s="23">
        <f>C6*D6</f>
        <v>4155.6531050784242</v>
      </c>
      <c r="F6" s="65">
        <v>1097.979</v>
      </c>
      <c r="G6" s="66">
        <v>2.8809300000000002</v>
      </c>
      <c r="H6" s="67">
        <f>F6*G6</f>
        <v>3163.2006404700005</v>
      </c>
      <c r="I6" s="65"/>
      <c r="J6" s="68"/>
      <c r="K6" s="65">
        <f>I6*J6</f>
        <v>0</v>
      </c>
      <c r="L6" s="65">
        <f>F6+I6</f>
        <v>1097.979</v>
      </c>
      <c r="M6" s="69">
        <f>IFERROR(N6/L6,"-")</f>
        <v>2.8809300000000002</v>
      </c>
      <c r="N6" s="65">
        <f>H6+K6</f>
        <v>3163.2006404700005</v>
      </c>
    </row>
    <row r="7" spans="2:14" ht="12.75" customHeight="1" x14ac:dyDescent="0.2">
      <c r="B7" s="15" t="s">
        <v>1</v>
      </c>
      <c r="C7" s="23">
        <v>1080</v>
      </c>
      <c r="D7" s="28">
        <v>3.0556272831458999</v>
      </c>
      <c r="E7" s="23">
        <f>C7*D7</f>
        <v>3300.0774657975721</v>
      </c>
      <c r="F7" s="65">
        <v>1042.731</v>
      </c>
      <c r="G7" s="66">
        <v>3.1297899999999998</v>
      </c>
      <c r="H7" s="67">
        <f t="shared" ref="H7:H12" si="0">F7*G7</f>
        <v>3263.5290564899997</v>
      </c>
      <c r="I7" s="65"/>
      <c r="J7" s="68"/>
      <c r="K7" s="65">
        <f>I7*J7</f>
        <v>0</v>
      </c>
      <c r="L7" s="65">
        <f t="shared" ref="L7:L8" si="1">F7+I7</f>
        <v>1042.731</v>
      </c>
      <c r="M7" s="69">
        <f t="shared" ref="M7:M13" si="2">IFERROR(N7/L7,"-")</f>
        <v>3.1297899999999998</v>
      </c>
      <c r="N7" s="65">
        <f>H7+K7</f>
        <v>3263.5290564899997</v>
      </c>
    </row>
    <row r="8" spans="2:14" ht="12.75" customHeight="1" x14ac:dyDescent="0.2">
      <c r="B8" s="15" t="s">
        <v>2</v>
      </c>
      <c r="C8" s="23">
        <v>1230</v>
      </c>
      <c r="D8" s="28">
        <v>3.0556272831458999</v>
      </c>
      <c r="E8" s="23">
        <f t="shared" ref="E8:E12" si="3">C8*D8</f>
        <v>3758.4215582694569</v>
      </c>
      <c r="F8" s="65">
        <v>1193.4469999999999</v>
      </c>
      <c r="G8" s="66">
        <v>2.8477399999999999</v>
      </c>
      <c r="H8" s="67">
        <f t="shared" si="0"/>
        <v>3398.6267597799997</v>
      </c>
      <c r="I8" s="65"/>
      <c r="J8" s="68"/>
      <c r="K8" s="65">
        <f>I8*J8</f>
        <v>0</v>
      </c>
      <c r="L8" s="65">
        <f t="shared" si="1"/>
        <v>1193.4469999999999</v>
      </c>
      <c r="M8" s="69">
        <f t="shared" si="2"/>
        <v>2.8477399999999999</v>
      </c>
      <c r="N8" s="65">
        <f t="shared" ref="N8" si="4">H8+K8</f>
        <v>3398.6267597799997</v>
      </c>
    </row>
    <row r="9" spans="2:14" ht="12.75" customHeight="1" x14ac:dyDescent="0.2">
      <c r="B9" s="17" t="s">
        <v>16</v>
      </c>
      <c r="C9" s="24">
        <f>C6+C7+C8</f>
        <v>3670</v>
      </c>
      <c r="D9" s="29">
        <f t="shared" ref="D9:D19" si="5">$E$30/$C$23</f>
        <v>1.6260403982522742</v>
      </c>
      <c r="E9" s="24">
        <f>SUM(E6:E8)</f>
        <v>11214.152129145452</v>
      </c>
      <c r="F9" s="70">
        <f>SUM(F6:F8)</f>
        <v>3334.1570000000002</v>
      </c>
      <c r="G9" s="71">
        <f>H9/F9</f>
        <v>2.9468787632795932</v>
      </c>
      <c r="H9" s="72">
        <f>SUM(H6:H8)</f>
        <v>9825.356456739999</v>
      </c>
      <c r="I9" s="70">
        <f>SUM(I6+I7+I8)</f>
        <v>0</v>
      </c>
      <c r="J9" s="71"/>
      <c r="K9" s="70">
        <f>K6+K7+K8</f>
        <v>0</v>
      </c>
      <c r="L9" s="70">
        <f>SUM(L6:L8)</f>
        <v>3334.1570000000002</v>
      </c>
      <c r="M9" s="71">
        <f t="shared" ref="M9:M23" si="6">N9/L9</f>
        <v>2.9468787632795932</v>
      </c>
      <c r="N9" s="70">
        <f>SUM(N6:N8)</f>
        <v>9825.356456739999</v>
      </c>
    </row>
    <row r="10" spans="2:14" ht="12.75" customHeight="1" x14ac:dyDescent="0.2">
      <c r="B10" s="15" t="s">
        <v>3</v>
      </c>
      <c r="C10" s="23">
        <v>660.2</v>
      </c>
      <c r="D10" s="28">
        <v>3.0556272831458999</v>
      </c>
      <c r="E10" s="23">
        <f t="shared" si="3"/>
        <v>2017.3251323329232</v>
      </c>
      <c r="F10" s="65">
        <v>660.2</v>
      </c>
      <c r="G10" s="66">
        <v>3.0088499999999998</v>
      </c>
      <c r="H10" s="67">
        <f t="shared" si="0"/>
        <v>1986.4427700000001</v>
      </c>
      <c r="I10" s="65">
        <v>93.850999999999999</v>
      </c>
      <c r="J10" s="68">
        <v>3.1684600000000001</v>
      </c>
      <c r="K10" s="65">
        <f>I10*J10</f>
        <v>297.36313946000001</v>
      </c>
      <c r="L10" s="65">
        <f>F10+I10</f>
        <v>754.05100000000004</v>
      </c>
      <c r="M10" s="69">
        <f t="shared" si="2"/>
        <v>3.0287154442604018</v>
      </c>
      <c r="N10" s="65">
        <f>H10+K10</f>
        <v>2283.8059094600003</v>
      </c>
    </row>
    <row r="11" spans="2:14" ht="12.75" customHeight="1" x14ac:dyDescent="0.2">
      <c r="B11" s="15" t="s">
        <v>4</v>
      </c>
      <c r="C11" s="23">
        <v>600</v>
      </c>
      <c r="D11" s="28">
        <v>3.0556272831458999</v>
      </c>
      <c r="E11" s="23">
        <f t="shared" si="3"/>
        <v>1833.37636988754</v>
      </c>
      <c r="F11" s="65">
        <v>588.21500000000003</v>
      </c>
      <c r="G11" s="66">
        <v>2.61639</v>
      </c>
      <c r="H11" s="67">
        <f t="shared" si="0"/>
        <v>1538.9998438500002</v>
      </c>
      <c r="I11" s="65"/>
      <c r="J11" s="68"/>
      <c r="K11" s="65">
        <f>I11*J11</f>
        <v>0</v>
      </c>
      <c r="L11" s="65">
        <f>F11+I11</f>
        <v>588.21500000000003</v>
      </c>
      <c r="M11" s="69">
        <f t="shared" si="2"/>
        <v>2.61639</v>
      </c>
      <c r="N11" s="65">
        <f>H11+K11</f>
        <v>1538.9998438500002</v>
      </c>
    </row>
    <row r="12" spans="2:14" ht="12.75" customHeight="1" x14ac:dyDescent="0.2">
      <c r="B12" s="15" t="s">
        <v>5</v>
      </c>
      <c r="C12" s="23">
        <v>654</v>
      </c>
      <c r="D12" s="28">
        <v>3.0556272831458999</v>
      </c>
      <c r="E12" s="23">
        <f t="shared" si="3"/>
        <v>1998.3802431774186</v>
      </c>
      <c r="F12" s="65">
        <v>654</v>
      </c>
      <c r="G12" s="66">
        <v>2.9305599999999998</v>
      </c>
      <c r="H12" s="67">
        <f t="shared" si="0"/>
        <v>1916.5862399999999</v>
      </c>
      <c r="I12" s="65">
        <v>149.125</v>
      </c>
      <c r="J12" s="68">
        <v>3.0901700000000001</v>
      </c>
      <c r="K12" s="65">
        <f>I12*J12</f>
        <v>460.82160125000001</v>
      </c>
      <c r="L12" s="65">
        <f>F12+I12</f>
        <v>803.125</v>
      </c>
      <c r="M12" s="69">
        <f t="shared" si="2"/>
        <v>2.9601965338521397</v>
      </c>
      <c r="N12" s="65">
        <f>H12+K12</f>
        <v>2377.4078412499998</v>
      </c>
    </row>
    <row r="13" spans="2:14" ht="12.75" customHeight="1" x14ac:dyDescent="0.2">
      <c r="B13" s="17" t="s">
        <v>22</v>
      </c>
      <c r="C13" s="24">
        <f>C10+C11+C12</f>
        <v>1914.2</v>
      </c>
      <c r="D13" s="29">
        <f t="shared" si="5"/>
        <v>1.6260403982522742</v>
      </c>
      <c r="E13" s="24">
        <f>SUM(E10:E12)</f>
        <v>5849.0817453978816</v>
      </c>
      <c r="F13" s="70">
        <f>SUM(F10:F12)</f>
        <v>1902.415</v>
      </c>
      <c r="G13" s="73">
        <f>IFERROR(H13/F13,"-")</f>
        <v>2.8605897524199504</v>
      </c>
      <c r="H13" s="72">
        <f>SUM(H10:H12)</f>
        <v>5442.0288538499999</v>
      </c>
      <c r="I13" s="72">
        <f>SUM(I10:I12)</f>
        <v>242.976</v>
      </c>
      <c r="J13" s="73">
        <f>IFERROR(K13/I13,"-")</f>
        <v>3.1204100022635983</v>
      </c>
      <c r="K13" s="72">
        <f>SUM(K10:K12)</f>
        <v>758.18474071000003</v>
      </c>
      <c r="L13" s="70">
        <f>SUM(L10:L12)</f>
        <v>2145.3910000000001</v>
      </c>
      <c r="M13" s="73">
        <f t="shared" si="2"/>
        <v>2.8900156636063077</v>
      </c>
      <c r="N13" s="70">
        <f>SUM(N10:N12)</f>
        <v>6200.2135945600003</v>
      </c>
    </row>
    <row r="14" spans="2:14" ht="12.75" customHeight="1" x14ac:dyDescent="0.2">
      <c r="B14" s="17" t="s">
        <v>17</v>
      </c>
      <c r="C14" s="24">
        <f>C9+C13</f>
        <v>5584.2</v>
      </c>
      <c r="D14" s="29">
        <f t="shared" si="5"/>
        <v>1.6260403982522742</v>
      </c>
      <c r="E14" s="24">
        <f>E9+E13</f>
        <v>17063.233874543334</v>
      </c>
      <c r="F14" s="70">
        <f>F9+F13</f>
        <v>5236.5720000000001</v>
      </c>
      <c r="G14" s="71">
        <f>H14/F14</f>
        <v>2.9155304864690104</v>
      </c>
      <c r="H14" s="72">
        <f>H9+H13</f>
        <v>15267.385310589998</v>
      </c>
      <c r="I14" s="70">
        <f>I9+I13</f>
        <v>242.976</v>
      </c>
      <c r="J14" s="71">
        <f>K14/I14</f>
        <v>3.1204100022635983</v>
      </c>
      <c r="K14" s="72">
        <f>K9+K13</f>
        <v>758.18474071000003</v>
      </c>
      <c r="L14" s="70">
        <f>L9+L13</f>
        <v>5479.5480000000007</v>
      </c>
      <c r="M14" s="71">
        <f t="shared" si="6"/>
        <v>2.9246153243479203</v>
      </c>
      <c r="N14" s="70">
        <f>N9+N13</f>
        <v>16025.570051299999</v>
      </c>
    </row>
    <row r="15" spans="2:14" ht="12.75" customHeight="1" x14ac:dyDescent="0.2">
      <c r="B15" s="22" t="s">
        <v>6</v>
      </c>
      <c r="C15" s="23">
        <v>740</v>
      </c>
      <c r="D15" s="28">
        <v>3.0556272831458999</v>
      </c>
      <c r="E15" s="23">
        <f t="shared" ref="E15:E21" si="7">C15*D15</f>
        <v>2261.1641895279658</v>
      </c>
      <c r="F15" s="65">
        <v>740</v>
      </c>
      <c r="G15" s="66">
        <v>3.02379</v>
      </c>
      <c r="H15" s="67">
        <f t="shared" ref="H15:H17" si="8">F15*G15</f>
        <v>2237.6046000000001</v>
      </c>
      <c r="I15" s="65">
        <v>2.9260000000000002</v>
      </c>
      <c r="J15" s="66">
        <v>3.1833999999999998</v>
      </c>
      <c r="K15" s="65">
        <f>I15*J15</f>
        <v>9.3146284000000001</v>
      </c>
      <c r="L15" s="65">
        <f>F15+I15</f>
        <v>742.92600000000004</v>
      </c>
      <c r="M15" s="69">
        <f t="shared" ref="M15:M18" si="9">IFERROR(N15/L15,"-")</f>
        <v>3.0244186209662871</v>
      </c>
      <c r="N15" s="65">
        <f>H15+K15</f>
        <v>2246.9192284000001</v>
      </c>
    </row>
    <row r="16" spans="2:14" ht="12.75" customHeight="1" x14ac:dyDescent="0.2">
      <c r="B16" s="15" t="s">
        <v>7</v>
      </c>
      <c r="C16" s="23">
        <v>700</v>
      </c>
      <c r="D16" s="28">
        <v>3.0556272831458999</v>
      </c>
      <c r="E16" s="23">
        <f t="shared" si="7"/>
        <v>2138.93909820213</v>
      </c>
      <c r="F16" s="65">
        <v>700</v>
      </c>
      <c r="G16" s="66">
        <v>3.1335000000000002</v>
      </c>
      <c r="H16" s="67">
        <f t="shared" si="8"/>
        <v>2193.4500000000003</v>
      </c>
      <c r="I16" s="65">
        <v>2.4700000000000002</v>
      </c>
      <c r="J16" s="66">
        <v>3.29311</v>
      </c>
      <c r="K16" s="65">
        <f>I16*J16</f>
        <v>8.1339817000000014</v>
      </c>
      <c r="L16" s="65">
        <f>F16+I16</f>
        <v>702.47</v>
      </c>
      <c r="M16" s="69">
        <f t="shared" si="9"/>
        <v>3.1340612149985052</v>
      </c>
      <c r="N16" s="65">
        <f>H16+K16</f>
        <v>2201.5839817000001</v>
      </c>
    </row>
    <row r="17" spans="2:15" ht="12.75" customHeight="1" x14ac:dyDescent="0.2">
      <c r="B17" s="15" t="s">
        <v>8</v>
      </c>
      <c r="C17" s="23">
        <v>744</v>
      </c>
      <c r="D17" s="28">
        <v>3.0556272831458999</v>
      </c>
      <c r="E17" s="23">
        <f t="shared" si="7"/>
        <v>2273.3866986605494</v>
      </c>
      <c r="F17" s="65">
        <v>578.98800000000006</v>
      </c>
      <c r="G17" s="66">
        <v>3.2222</v>
      </c>
      <c r="H17" s="67">
        <f t="shared" si="8"/>
        <v>1865.6151336000003</v>
      </c>
      <c r="I17" s="65"/>
      <c r="J17" s="66"/>
      <c r="K17" s="65">
        <f>I17*J17</f>
        <v>0</v>
      </c>
      <c r="L17" s="65">
        <f>F17+I17</f>
        <v>578.98800000000006</v>
      </c>
      <c r="M17" s="69">
        <f t="shared" si="9"/>
        <v>3.2222</v>
      </c>
      <c r="N17" s="65">
        <f>H17+K17</f>
        <v>1865.6151336000003</v>
      </c>
    </row>
    <row r="18" spans="2:15" ht="12.75" customHeight="1" x14ac:dyDescent="0.2">
      <c r="B18" s="17" t="s">
        <v>18</v>
      </c>
      <c r="C18" s="24">
        <f>C15+C16+C17</f>
        <v>2184</v>
      </c>
      <c r="D18" s="29">
        <f t="shared" si="5"/>
        <v>1.6260403982522742</v>
      </c>
      <c r="E18" s="24">
        <f>SUM(E15:E17)</f>
        <v>6673.4899863906448</v>
      </c>
      <c r="F18" s="70">
        <f>SUM(F15:F17)</f>
        <v>2018.9880000000001</v>
      </c>
      <c r="G18" s="73">
        <f>IFERROR(H18/F18,"-")</f>
        <v>3.1187256851452316</v>
      </c>
      <c r="H18" s="72">
        <f>SUM(H15:H17)</f>
        <v>6296.6697336000007</v>
      </c>
      <c r="I18" s="70">
        <f>SUM(I15:I17)</f>
        <v>5.3960000000000008</v>
      </c>
      <c r="J18" s="73">
        <f>IFERROR(K18/I18,"-")</f>
        <v>3.2336193661971833</v>
      </c>
      <c r="K18" s="70">
        <f>SUM(K15:K17)</f>
        <v>17.448610100000003</v>
      </c>
      <c r="L18" s="70">
        <f>SUM(L15:L17)</f>
        <v>2024.3840000000002</v>
      </c>
      <c r="M18" s="73">
        <f t="shared" si="9"/>
        <v>3.1190319345045205</v>
      </c>
      <c r="N18" s="70">
        <f t="shared" ref="N18" si="10">SUM(N15:N17)</f>
        <v>6314.1183437</v>
      </c>
    </row>
    <row r="19" spans="2:15" ht="12.75" customHeight="1" x14ac:dyDescent="0.2">
      <c r="B19" s="17" t="s">
        <v>38</v>
      </c>
      <c r="C19" s="24">
        <f>C14+C18</f>
        <v>7768.2</v>
      </c>
      <c r="D19" s="29">
        <f t="shared" si="5"/>
        <v>1.6260403982522742</v>
      </c>
      <c r="E19" s="24">
        <f>E14+E18</f>
        <v>23736.723860933977</v>
      </c>
      <c r="F19" s="70">
        <f>F14+F18</f>
        <v>7255.56</v>
      </c>
      <c r="G19" s="71">
        <f>H19/F19</f>
        <v>2.9720731472401849</v>
      </c>
      <c r="H19" s="74">
        <f>H14+H18</f>
        <v>21564.055044189998</v>
      </c>
      <c r="I19" s="70">
        <f>I14+I18</f>
        <v>248.37200000000001</v>
      </c>
      <c r="J19" s="71">
        <f>K19/I19</f>
        <v>3.1228695296168651</v>
      </c>
      <c r="K19" s="70">
        <f>K14+K18</f>
        <v>775.63335081000002</v>
      </c>
      <c r="L19" s="70">
        <f>L14+L18</f>
        <v>7503.9320000000007</v>
      </c>
      <c r="M19" s="71">
        <f t="shared" si="6"/>
        <v>2.9770643437333915</v>
      </c>
      <c r="N19" s="70">
        <f>N14+N18</f>
        <v>22339.688394999997</v>
      </c>
    </row>
    <row r="20" spans="2:15" ht="12.75" customHeight="1" x14ac:dyDescent="0.2">
      <c r="B20" s="15" t="s">
        <v>9</v>
      </c>
      <c r="C20" s="23">
        <v>1000.6</v>
      </c>
      <c r="D20" s="28">
        <v>3.0556272831458999</v>
      </c>
      <c r="E20" s="23">
        <f t="shared" si="7"/>
        <v>3057.4606595157875</v>
      </c>
      <c r="F20" s="65">
        <v>1000.6</v>
      </c>
      <c r="G20" s="66">
        <v>2.9117099999999998</v>
      </c>
      <c r="H20" s="67">
        <f t="shared" ref="H20:H22" si="11">F20*G20</f>
        <v>2913.457026</v>
      </c>
      <c r="I20" s="65">
        <v>30.701000000000001</v>
      </c>
      <c r="J20" s="66">
        <v>3.0713200000000001</v>
      </c>
      <c r="K20" s="65">
        <f>I20*J20</f>
        <v>94.292595320000004</v>
      </c>
      <c r="L20" s="65">
        <f>F20+I20</f>
        <v>1031.3009999999999</v>
      </c>
      <c r="M20" s="69">
        <f t="shared" ref="M20:M22" si="12">IFERROR(N20/L20,"-")</f>
        <v>2.916461461125317</v>
      </c>
      <c r="N20" s="65">
        <f>H20+K20</f>
        <v>3007.7496213200002</v>
      </c>
    </row>
    <row r="21" spans="2:15" ht="12.75" customHeight="1" x14ac:dyDescent="0.2">
      <c r="B21" s="15" t="s">
        <v>10</v>
      </c>
      <c r="C21" s="23">
        <v>1100</v>
      </c>
      <c r="D21" s="28">
        <v>3.0556272831458999</v>
      </c>
      <c r="E21" s="23">
        <f t="shared" si="7"/>
        <v>3361.19001146049</v>
      </c>
      <c r="F21" s="75">
        <v>948.11300000000006</v>
      </c>
      <c r="G21" s="66">
        <v>2.93574</v>
      </c>
      <c r="H21" s="67">
        <f t="shared" si="11"/>
        <v>2783.4132586200003</v>
      </c>
      <c r="I21" s="65"/>
      <c r="J21" s="66"/>
      <c r="K21" s="65">
        <f>I21*J21</f>
        <v>0</v>
      </c>
      <c r="L21" s="65">
        <f>F21+I21</f>
        <v>948.11300000000006</v>
      </c>
      <c r="M21" s="69">
        <f t="shared" si="12"/>
        <v>2.93574</v>
      </c>
      <c r="N21" s="65">
        <f>H21+K21</f>
        <v>2783.4132586200003</v>
      </c>
      <c r="O21" s="20"/>
    </row>
    <row r="22" spans="2:15" ht="12.75" customHeight="1" x14ac:dyDescent="0.2">
      <c r="B22" s="15" t="s">
        <v>11</v>
      </c>
      <c r="C22" s="23">
        <v>1300</v>
      </c>
      <c r="D22" s="28">
        <v>3.0556272831458999</v>
      </c>
      <c r="E22" s="23">
        <f>C22*D22</f>
        <v>3972.31546808967</v>
      </c>
      <c r="F22" s="65"/>
      <c r="G22" s="66"/>
      <c r="H22" s="67">
        <f t="shared" si="11"/>
        <v>0</v>
      </c>
      <c r="I22" s="65"/>
      <c r="J22" s="66"/>
      <c r="K22" s="65">
        <f>I22*J22</f>
        <v>0</v>
      </c>
      <c r="L22" s="65">
        <f>F22+I22</f>
        <v>0</v>
      </c>
      <c r="M22" s="69" t="str">
        <f t="shared" si="12"/>
        <v>-</v>
      </c>
      <c r="N22" s="65">
        <f>H22+K22</f>
        <v>0</v>
      </c>
    </row>
    <row r="23" spans="2:15" x14ac:dyDescent="0.2">
      <c r="B23" s="18" t="s">
        <v>27</v>
      </c>
      <c r="C23" s="25">
        <f>C9+C13+C18+C20+C21+C22</f>
        <v>11168.8</v>
      </c>
      <c r="D23" s="31">
        <f>E23/C23</f>
        <v>3.0556272831459004</v>
      </c>
      <c r="E23" s="25">
        <f>E9+E13+E18+E20+E21+E22</f>
        <v>34127.68999999993</v>
      </c>
      <c r="F23" s="70">
        <f>F9+F13+F18+F20+F21+F22</f>
        <v>9204.2729999999992</v>
      </c>
      <c r="G23" s="71">
        <f>H23/F23</f>
        <v>2.9617684448092749</v>
      </c>
      <c r="H23" s="76">
        <f>H9+H13+H18+H20+H21+H22</f>
        <v>27260.925328809997</v>
      </c>
      <c r="I23" s="70">
        <f>I9+I13+I18+I20+I21+I22</f>
        <v>279.07300000000004</v>
      </c>
      <c r="J23" s="71">
        <f>K23/I23</f>
        <v>3.1171985327494953</v>
      </c>
      <c r="K23" s="70">
        <f>K9+K13+K18+K20+K21+K22</f>
        <v>869.92594613000006</v>
      </c>
      <c r="L23" s="76">
        <f>L9+L13+L18+L20+L21+L22</f>
        <v>9483.3459999999995</v>
      </c>
      <c r="M23" s="71">
        <f t="shared" si="6"/>
        <v>2.9663423938069955</v>
      </c>
      <c r="N23" s="70">
        <f>N9+N13+N18+N20+N21+N22</f>
        <v>28130.851274939996</v>
      </c>
      <c r="O23" s="20"/>
    </row>
    <row r="24" spans="2:15" x14ac:dyDescent="0.2">
      <c r="F24" s="77"/>
      <c r="G24" s="78"/>
      <c r="H24" s="77"/>
      <c r="I24" s="77"/>
      <c r="J24" s="77"/>
      <c r="K24" s="77"/>
      <c r="L24" s="77"/>
      <c r="M24" s="77"/>
      <c r="N24" s="77"/>
    </row>
    <row r="25" spans="2:15" ht="25.5" customHeight="1" x14ac:dyDescent="0.2">
      <c r="B25" s="90" t="s">
        <v>43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</row>
    <row r="26" spans="2:15" x14ac:dyDescent="0.2">
      <c r="L26" s="60"/>
    </row>
    <row r="30" spans="2:15" x14ac:dyDescent="0.2">
      <c r="E30" s="30">
        <v>18160.919999999998</v>
      </c>
    </row>
    <row r="32" spans="2:15" ht="15.75" x14ac:dyDescent="0.25">
      <c r="I32" s="21"/>
    </row>
  </sheetData>
  <mergeCells count="3">
    <mergeCell ref="B1:N1"/>
    <mergeCell ref="B2:N2"/>
    <mergeCell ref="B25:N25"/>
  </mergeCells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2012</vt:lpstr>
      <vt:lpstr>2013</vt:lpstr>
      <vt:lpstr>2014</vt:lpstr>
      <vt:lpstr>2018</vt:lpstr>
      <vt:lpstr>2019</vt:lpstr>
      <vt:lpstr>2021</vt:lpstr>
    </vt:vector>
  </TitlesOfParts>
  <Company>mupp_energetik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vedeconom</dc:creator>
  <cp:lastModifiedBy>User</cp:lastModifiedBy>
  <cp:lastPrinted>2021-07-16T07:49:24Z</cp:lastPrinted>
  <dcterms:created xsi:type="dcterms:W3CDTF">2015-08-10T13:15:11Z</dcterms:created>
  <dcterms:modified xsi:type="dcterms:W3CDTF">2021-12-14T05:10:53Z</dcterms:modified>
</cp:coreProperties>
</file>